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ceraqassociation-my.sharepoint.com/personal/accueil_ceraq_fr/Documents/Documents/RESYF/"/>
    </mc:Choice>
  </mc:AlternateContent>
  <xr:revisionPtr revIDLastSave="0" documentId="8_{8E881530-E13F-4A95-8EA1-4C36D2B5B142}" xr6:coauthVersionLast="47" xr6:coauthVersionMax="47" xr10:uidLastSave="{00000000-0000-0000-0000-000000000000}"/>
  <bookViews>
    <workbookView xWindow="270" yWindow="150" windowWidth="24795" windowHeight="14415" tabRatio="782" activeTab="3" xr2:uid="{00000000-000D-0000-FFFF-FFFF00000000}"/>
  </bookViews>
  <sheets>
    <sheet name="comp ITK" sheetId="1" r:id="rId1"/>
    <sheet name="ITK 1" sheetId="9" r:id="rId2"/>
    <sheet name="ITK 2" sheetId="10" r:id="rId3"/>
    <sheet name="ITK 3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1" l="1"/>
  <c r="C45" i="1"/>
  <c r="C36" i="1"/>
  <c r="C16" i="1" l="1"/>
  <c r="D16" i="1"/>
  <c r="E31" i="1"/>
  <c r="D31" i="1"/>
  <c r="E22" i="1"/>
  <c r="D22" i="1"/>
  <c r="C22" i="1"/>
  <c r="E21" i="1"/>
  <c r="D21" i="1"/>
  <c r="C21" i="1"/>
  <c r="E20" i="1"/>
  <c r="D20" i="1"/>
  <c r="C20" i="1"/>
  <c r="E18" i="1"/>
  <c r="D18" i="1"/>
  <c r="C18" i="1"/>
  <c r="E17" i="1"/>
  <c r="D17" i="1"/>
  <c r="C17" i="1"/>
  <c r="E16" i="1"/>
  <c r="E8" i="1"/>
  <c r="D8" i="1"/>
  <c r="C8" i="1"/>
  <c r="G52" i="9"/>
  <c r="G51" i="9"/>
  <c r="G50" i="9"/>
  <c r="G49" i="9"/>
  <c r="G52" i="10"/>
  <c r="G51" i="10"/>
  <c r="G50" i="10"/>
  <c r="G49" i="10"/>
  <c r="G52" i="11"/>
  <c r="G51" i="11"/>
  <c r="G50" i="11"/>
  <c r="G49" i="11"/>
  <c r="K43" i="11"/>
  <c r="I43" i="11"/>
  <c r="H43" i="11"/>
  <c r="G43" i="11"/>
  <c r="E43" i="11"/>
  <c r="K42" i="11"/>
  <c r="I42" i="11"/>
  <c r="G42" i="11"/>
  <c r="K41" i="11"/>
  <c r="I41" i="11"/>
  <c r="D41" i="11"/>
  <c r="G41" i="11" s="1"/>
  <c r="K40" i="11"/>
  <c r="I40" i="11"/>
  <c r="G40" i="11"/>
  <c r="K39" i="11"/>
  <c r="I39" i="11"/>
  <c r="G39" i="11"/>
  <c r="K38" i="11"/>
  <c r="H38" i="11"/>
  <c r="I38" i="11" s="1"/>
  <c r="G38" i="11"/>
  <c r="E38" i="11"/>
  <c r="K37" i="11"/>
  <c r="I37" i="11"/>
  <c r="H37" i="11"/>
  <c r="G37" i="11"/>
  <c r="E37" i="11"/>
  <c r="K36" i="11"/>
  <c r="H36" i="11"/>
  <c r="I36" i="11" s="1"/>
  <c r="G36" i="11"/>
  <c r="E36" i="11"/>
  <c r="K35" i="11"/>
  <c r="H35" i="11"/>
  <c r="I35" i="11" s="1"/>
  <c r="G35" i="11"/>
  <c r="E35" i="11"/>
  <c r="K34" i="11"/>
  <c r="H34" i="11"/>
  <c r="I34" i="11" s="1"/>
  <c r="G34" i="11"/>
  <c r="E34" i="11"/>
  <c r="K31" i="11"/>
  <c r="H31" i="11"/>
  <c r="I31" i="11" s="1"/>
  <c r="G31" i="11"/>
  <c r="E31" i="11"/>
  <c r="K30" i="11"/>
  <c r="H30" i="11"/>
  <c r="I30" i="11" s="1"/>
  <c r="G30" i="11"/>
  <c r="E30" i="11"/>
  <c r="K29" i="11"/>
  <c r="H29" i="11"/>
  <c r="I29" i="11" s="1"/>
  <c r="G29" i="11"/>
  <c r="E29" i="11"/>
  <c r="K28" i="11"/>
  <c r="H28" i="11"/>
  <c r="I28" i="11" s="1"/>
  <c r="G28" i="11"/>
  <c r="E28" i="11"/>
  <c r="K27" i="11"/>
  <c r="H27" i="11"/>
  <c r="I27" i="11" s="1"/>
  <c r="G27" i="11"/>
  <c r="E27" i="11"/>
  <c r="K26" i="11"/>
  <c r="I26" i="11"/>
  <c r="H26" i="11"/>
  <c r="G26" i="11"/>
  <c r="E26" i="11"/>
  <c r="K25" i="11"/>
  <c r="H25" i="11"/>
  <c r="I25" i="11" s="1"/>
  <c r="G25" i="11"/>
  <c r="E25" i="11"/>
  <c r="K24" i="11"/>
  <c r="H24" i="11"/>
  <c r="I24" i="11" s="1"/>
  <c r="G24" i="11"/>
  <c r="E24" i="11"/>
  <c r="K23" i="11"/>
  <c r="H23" i="11"/>
  <c r="I23" i="11" s="1"/>
  <c r="G23" i="11"/>
  <c r="E23" i="11"/>
  <c r="K22" i="11"/>
  <c r="H22" i="11"/>
  <c r="I22" i="11" s="1"/>
  <c r="G22" i="11"/>
  <c r="E22" i="11"/>
  <c r="K21" i="11"/>
  <c r="I21" i="11"/>
  <c r="H21" i="11"/>
  <c r="G21" i="11"/>
  <c r="E21" i="11"/>
  <c r="K20" i="11"/>
  <c r="I20" i="11"/>
  <c r="H20" i="11"/>
  <c r="G20" i="11"/>
  <c r="E20" i="11"/>
  <c r="K19" i="11"/>
  <c r="H19" i="11"/>
  <c r="I19" i="11" s="1"/>
  <c r="D19" i="11"/>
  <c r="G19" i="11" s="1"/>
  <c r="K18" i="11"/>
  <c r="H18" i="11"/>
  <c r="I18" i="11" s="1"/>
  <c r="D18" i="11"/>
  <c r="G18" i="11" s="1"/>
  <c r="K17" i="11"/>
  <c r="H17" i="11"/>
  <c r="I17" i="11" s="1"/>
  <c r="G17" i="11"/>
  <c r="E17" i="11"/>
  <c r="K16" i="11"/>
  <c r="H16" i="11"/>
  <c r="I16" i="11" s="1"/>
  <c r="G16" i="11"/>
  <c r="E16" i="11"/>
  <c r="K15" i="11"/>
  <c r="H15" i="11"/>
  <c r="I15" i="11" s="1"/>
  <c r="G15" i="11"/>
  <c r="E15" i="11"/>
  <c r="K14" i="11"/>
  <c r="H14" i="11"/>
  <c r="I14" i="11" s="1"/>
  <c r="G14" i="11"/>
  <c r="E14" i="11"/>
  <c r="K13" i="11"/>
  <c r="H13" i="11"/>
  <c r="I13" i="11" s="1"/>
  <c r="G13" i="11"/>
  <c r="E13" i="11"/>
  <c r="K12" i="11"/>
  <c r="I12" i="11"/>
  <c r="H12" i="11"/>
  <c r="G12" i="11"/>
  <c r="E12" i="11"/>
  <c r="K11" i="11"/>
  <c r="H11" i="11"/>
  <c r="I11" i="11" s="1"/>
  <c r="G11" i="11"/>
  <c r="E11" i="11"/>
  <c r="K10" i="11"/>
  <c r="H10" i="11"/>
  <c r="I10" i="11" s="1"/>
  <c r="G10" i="11"/>
  <c r="E10" i="11"/>
  <c r="K9" i="11"/>
  <c r="H9" i="11"/>
  <c r="I9" i="11" s="1"/>
  <c r="G9" i="11"/>
  <c r="E9" i="11"/>
  <c r="K8" i="11"/>
  <c r="H8" i="11"/>
  <c r="I8" i="11" s="1"/>
  <c r="G8" i="11"/>
  <c r="E8" i="11"/>
  <c r="K7" i="11"/>
  <c r="I7" i="11"/>
  <c r="H7" i="11"/>
  <c r="G7" i="11"/>
  <c r="E7" i="11"/>
  <c r="K6" i="11"/>
  <c r="I6" i="11"/>
  <c r="H6" i="11"/>
  <c r="G6" i="11"/>
  <c r="E6" i="11"/>
  <c r="K43" i="10"/>
  <c r="H43" i="10"/>
  <c r="I43" i="10" s="1"/>
  <c r="G43" i="10"/>
  <c r="E43" i="10"/>
  <c r="K42" i="10"/>
  <c r="I42" i="10"/>
  <c r="G42" i="10"/>
  <c r="K41" i="10"/>
  <c r="I41" i="10"/>
  <c r="D41" i="10"/>
  <c r="G41" i="10" s="1"/>
  <c r="K40" i="10"/>
  <c r="I40" i="10"/>
  <c r="G40" i="10"/>
  <c r="K39" i="10"/>
  <c r="I39" i="10"/>
  <c r="G39" i="10"/>
  <c r="K38" i="10"/>
  <c r="H38" i="10"/>
  <c r="I38" i="10" s="1"/>
  <c r="G38" i="10"/>
  <c r="E38" i="10"/>
  <c r="K37" i="10"/>
  <c r="H37" i="10"/>
  <c r="I37" i="10" s="1"/>
  <c r="G37" i="10"/>
  <c r="E37" i="10"/>
  <c r="K36" i="10"/>
  <c r="H36" i="10"/>
  <c r="I36" i="10" s="1"/>
  <c r="G36" i="10"/>
  <c r="E36" i="10"/>
  <c r="K35" i="10"/>
  <c r="H35" i="10"/>
  <c r="I35" i="10" s="1"/>
  <c r="G35" i="10"/>
  <c r="E35" i="10"/>
  <c r="K34" i="10"/>
  <c r="H34" i="10"/>
  <c r="I34" i="10" s="1"/>
  <c r="G34" i="10"/>
  <c r="E34" i="10"/>
  <c r="K31" i="10"/>
  <c r="H31" i="10"/>
  <c r="I31" i="10" s="1"/>
  <c r="G31" i="10"/>
  <c r="E31" i="10"/>
  <c r="K30" i="10"/>
  <c r="I30" i="10"/>
  <c r="H30" i="10"/>
  <c r="G30" i="10"/>
  <c r="E30" i="10"/>
  <c r="K29" i="10"/>
  <c r="H29" i="10"/>
  <c r="I29" i="10" s="1"/>
  <c r="G29" i="10"/>
  <c r="E29" i="10"/>
  <c r="K28" i="10"/>
  <c r="I28" i="10"/>
  <c r="H28" i="10"/>
  <c r="G28" i="10"/>
  <c r="E28" i="10"/>
  <c r="K27" i="10"/>
  <c r="H27" i="10"/>
  <c r="I27" i="10" s="1"/>
  <c r="G27" i="10"/>
  <c r="E27" i="10"/>
  <c r="K26" i="10"/>
  <c r="H26" i="10"/>
  <c r="I26" i="10" s="1"/>
  <c r="G26" i="10"/>
  <c r="E26" i="10"/>
  <c r="K25" i="10"/>
  <c r="H25" i="10"/>
  <c r="I25" i="10" s="1"/>
  <c r="G25" i="10"/>
  <c r="E25" i="10"/>
  <c r="K24" i="10"/>
  <c r="H24" i="10"/>
  <c r="I24" i="10" s="1"/>
  <c r="G24" i="10"/>
  <c r="E24" i="10"/>
  <c r="K23" i="10"/>
  <c r="H23" i="10"/>
  <c r="I23" i="10" s="1"/>
  <c r="G23" i="10"/>
  <c r="E23" i="10"/>
  <c r="K22" i="10"/>
  <c r="H22" i="10"/>
  <c r="I22" i="10" s="1"/>
  <c r="G22" i="10"/>
  <c r="E22" i="10"/>
  <c r="K21" i="10"/>
  <c r="H21" i="10"/>
  <c r="I21" i="10" s="1"/>
  <c r="G21" i="10"/>
  <c r="E21" i="10"/>
  <c r="K20" i="10"/>
  <c r="H20" i="10"/>
  <c r="I20" i="10" s="1"/>
  <c r="G20" i="10"/>
  <c r="E20" i="10"/>
  <c r="K19" i="10"/>
  <c r="H19" i="10"/>
  <c r="I19" i="10" s="1"/>
  <c r="G19" i="10"/>
  <c r="E19" i="10"/>
  <c r="D19" i="10"/>
  <c r="K18" i="10"/>
  <c r="H18" i="10"/>
  <c r="I18" i="10" s="1"/>
  <c r="D18" i="10"/>
  <c r="G18" i="10" s="1"/>
  <c r="K17" i="10"/>
  <c r="H17" i="10"/>
  <c r="I17" i="10" s="1"/>
  <c r="G17" i="10"/>
  <c r="E17" i="10"/>
  <c r="K16" i="10"/>
  <c r="I16" i="10"/>
  <c r="H16" i="10"/>
  <c r="G16" i="10"/>
  <c r="E16" i="10"/>
  <c r="K15" i="10"/>
  <c r="H15" i="10"/>
  <c r="I15" i="10" s="1"/>
  <c r="G15" i="10"/>
  <c r="E15" i="10"/>
  <c r="K14" i="10"/>
  <c r="I14" i="10"/>
  <c r="H14" i="10"/>
  <c r="G14" i="10"/>
  <c r="E14" i="10"/>
  <c r="K13" i="10"/>
  <c r="H13" i="10"/>
  <c r="I13" i="10" s="1"/>
  <c r="G13" i="10"/>
  <c r="E13" i="10"/>
  <c r="K12" i="10"/>
  <c r="H12" i="10"/>
  <c r="I12" i="10" s="1"/>
  <c r="G12" i="10"/>
  <c r="E12" i="10"/>
  <c r="K11" i="10"/>
  <c r="H11" i="10"/>
  <c r="I11" i="10" s="1"/>
  <c r="G11" i="10"/>
  <c r="E11" i="10"/>
  <c r="K10" i="10"/>
  <c r="H10" i="10"/>
  <c r="I10" i="10" s="1"/>
  <c r="G10" i="10"/>
  <c r="E10" i="10"/>
  <c r="K9" i="10"/>
  <c r="H9" i="10"/>
  <c r="I9" i="10" s="1"/>
  <c r="G9" i="10"/>
  <c r="E9" i="10"/>
  <c r="K8" i="10"/>
  <c r="H8" i="10"/>
  <c r="I8" i="10" s="1"/>
  <c r="G8" i="10"/>
  <c r="E8" i="10"/>
  <c r="K7" i="10"/>
  <c r="H7" i="10"/>
  <c r="I7" i="10" s="1"/>
  <c r="G7" i="10"/>
  <c r="E7" i="10"/>
  <c r="K6" i="10"/>
  <c r="H6" i="10"/>
  <c r="I6" i="10" s="1"/>
  <c r="G6" i="10"/>
  <c r="E6" i="10"/>
  <c r="E63" i="1"/>
  <c r="E66" i="1" s="1"/>
  <c r="E57" i="1"/>
  <c r="E60" i="1" s="1"/>
  <c r="E36" i="1"/>
  <c r="E38" i="1" s="1"/>
  <c r="D41" i="9"/>
  <c r="G40" i="9"/>
  <c r="I40" i="9"/>
  <c r="K40" i="9"/>
  <c r="E43" i="9"/>
  <c r="E35" i="9"/>
  <c r="E36" i="9"/>
  <c r="E37" i="9"/>
  <c r="E38" i="9"/>
  <c r="E34" i="9"/>
  <c r="E17" i="9"/>
  <c r="E20" i="9"/>
  <c r="E21" i="9"/>
  <c r="E22" i="9"/>
  <c r="E23" i="9"/>
  <c r="E24" i="9"/>
  <c r="E25" i="9"/>
  <c r="E26" i="9"/>
  <c r="E27" i="9"/>
  <c r="E28" i="9"/>
  <c r="E29" i="9"/>
  <c r="E30" i="9"/>
  <c r="E31" i="9"/>
  <c r="E7" i="9"/>
  <c r="E8" i="9"/>
  <c r="E9" i="9"/>
  <c r="E10" i="9"/>
  <c r="E11" i="9"/>
  <c r="E12" i="9"/>
  <c r="E13" i="9"/>
  <c r="E14" i="9"/>
  <c r="E15" i="9"/>
  <c r="E16" i="9"/>
  <c r="E6" i="9"/>
  <c r="C19" i="1" l="1"/>
  <c r="G48" i="10"/>
  <c r="F54" i="10" s="1"/>
  <c r="F57" i="10" s="1"/>
  <c r="G48" i="11"/>
  <c r="F54" i="11" s="1"/>
  <c r="F57" i="11" s="1"/>
  <c r="D19" i="1"/>
  <c r="C23" i="1"/>
  <c r="D23" i="1"/>
  <c r="D46" i="1" s="1"/>
  <c r="E19" i="1"/>
  <c r="E23" i="1"/>
  <c r="E46" i="1" s="1"/>
  <c r="E40" i="1"/>
  <c r="E41" i="1" s="1"/>
  <c r="G48" i="9"/>
  <c r="G44" i="10"/>
  <c r="F58" i="10" s="1"/>
  <c r="K44" i="10"/>
  <c r="F76" i="10" s="1"/>
  <c r="I44" i="10"/>
  <c r="F69" i="10" s="1"/>
  <c r="F75" i="11"/>
  <c r="F75" i="10"/>
  <c r="F74" i="10"/>
  <c r="F77" i="10" s="1"/>
  <c r="K32" i="10"/>
  <c r="G44" i="11"/>
  <c r="F58" i="11" s="1"/>
  <c r="I44" i="11"/>
  <c r="F69" i="11" s="1"/>
  <c r="K44" i="11"/>
  <c r="F76" i="11" s="1"/>
  <c r="F74" i="11"/>
  <c r="F67" i="11"/>
  <c r="G32" i="11"/>
  <c r="F56" i="11" s="1"/>
  <c r="F68" i="11"/>
  <c r="E18" i="11"/>
  <c r="I32" i="11"/>
  <c r="K32" i="11"/>
  <c r="E19" i="11"/>
  <c r="I32" i="10"/>
  <c r="F67" i="10"/>
  <c r="F70" i="10" s="1"/>
  <c r="F68" i="10"/>
  <c r="G32" i="10"/>
  <c r="F56" i="10" s="1"/>
  <c r="E18" i="10"/>
  <c r="G30" i="9"/>
  <c r="K30" i="9"/>
  <c r="H30" i="9"/>
  <c r="I30" i="9" s="1"/>
  <c r="K25" i="9"/>
  <c r="K26" i="9"/>
  <c r="K27" i="9"/>
  <c r="K28" i="9"/>
  <c r="K29" i="9"/>
  <c r="H25" i="9"/>
  <c r="I25" i="9" s="1"/>
  <c r="H26" i="9"/>
  <c r="I26" i="9" s="1"/>
  <c r="H27" i="9"/>
  <c r="I27" i="9" s="1"/>
  <c r="G25" i="9"/>
  <c r="G26" i="9"/>
  <c r="G27" i="9"/>
  <c r="C47" i="1" l="1"/>
  <c r="E45" i="1"/>
  <c r="E47" i="1" s="1"/>
  <c r="E50" i="1" s="1"/>
  <c r="D45" i="1"/>
  <c r="E51" i="1"/>
  <c r="F59" i="10"/>
  <c r="F63" i="10" s="1"/>
  <c r="F77" i="11"/>
  <c r="F59" i="11"/>
  <c r="F63" i="11" s="1"/>
  <c r="F70" i="11"/>
  <c r="G21" i="9"/>
  <c r="H21" i="9"/>
  <c r="I21" i="9" s="1"/>
  <c r="K21" i="9"/>
  <c r="G22" i="9"/>
  <c r="H22" i="9"/>
  <c r="I22" i="9" s="1"/>
  <c r="K22" i="9"/>
  <c r="G23" i="9"/>
  <c r="H23" i="9"/>
  <c r="I23" i="9"/>
  <c r="K23" i="9"/>
  <c r="G24" i="9"/>
  <c r="H24" i="9"/>
  <c r="I24" i="9" s="1"/>
  <c r="K24" i="9"/>
  <c r="D19" i="9"/>
  <c r="E19" i="9" s="1"/>
  <c r="D18" i="9"/>
  <c r="E18" i="9" s="1"/>
  <c r="G12" i="9"/>
  <c r="K12" i="9"/>
  <c r="H12" i="9"/>
  <c r="I12" i="9"/>
  <c r="H6" i="9"/>
  <c r="H7" i="9"/>
  <c r="H8" i="9"/>
  <c r="I8" i="9" s="1"/>
  <c r="H9" i="9"/>
  <c r="H10" i="9"/>
  <c r="H11" i="9"/>
  <c r="H13" i="9"/>
  <c r="H14" i="9"/>
  <c r="H15" i="9"/>
  <c r="H16" i="9"/>
  <c r="G8" i="9"/>
  <c r="K8" i="9"/>
  <c r="G9" i="9"/>
  <c r="K9" i="9"/>
  <c r="C31" i="1"/>
  <c r="D63" i="1"/>
  <c r="D66" i="1" s="1"/>
  <c r="C63" i="1"/>
  <c r="C66" i="1" s="1"/>
  <c r="D57" i="1"/>
  <c r="D60" i="1" s="1"/>
  <c r="C57" i="1"/>
  <c r="C60" i="1" s="1"/>
  <c r="K42" i="9"/>
  <c r="I42" i="9"/>
  <c r="G42" i="9"/>
  <c r="K41" i="9"/>
  <c r="I41" i="9"/>
  <c r="G41" i="9"/>
  <c r="K39" i="9"/>
  <c r="I39" i="9"/>
  <c r="G39" i="9"/>
  <c r="E53" i="1" l="1"/>
  <c r="E52" i="1"/>
  <c r="F62" i="10"/>
  <c r="F62" i="11"/>
  <c r="K43" i="9"/>
  <c r="H43" i="9"/>
  <c r="I43" i="9" s="1"/>
  <c r="G43" i="9"/>
  <c r="K38" i="9"/>
  <c r="H38" i="9"/>
  <c r="I38" i="9" s="1"/>
  <c r="K37" i="9"/>
  <c r="H37" i="9"/>
  <c r="I37" i="9" s="1"/>
  <c r="K36" i="9"/>
  <c r="H36" i="9"/>
  <c r="I36" i="9" s="1"/>
  <c r="K35" i="9"/>
  <c r="H35" i="9"/>
  <c r="I35" i="9" s="1"/>
  <c r="K34" i="9"/>
  <c r="H34" i="9"/>
  <c r="I34" i="9" s="1"/>
  <c r="K31" i="9"/>
  <c r="H31" i="9"/>
  <c r="I31" i="9" s="1"/>
  <c r="G31" i="9"/>
  <c r="H29" i="9"/>
  <c r="I29" i="9" s="1"/>
  <c r="G29" i="9"/>
  <c r="H28" i="9"/>
  <c r="I28" i="9" s="1"/>
  <c r="G28" i="9"/>
  <c r="K20" i="9"/>
  <c r="H20" i="9"/>
  <c r="I20" i="9" s="1"/>
  <c r="G20" i="9"/>
  <c r="K19" i="9"/>
  <c r="H19" i="9"/>
  <c r="I19" i="9" s="1"/>
  <c r="G19" i="9"/>
  <c r="K18" i="9"/>
  <c r="H18" i="9"/>
  <c r="I18" i="9" s="1"/>
  <c r="G18" i="9"/>
  <c r="K17" i="9"/>
  <c r="H17" i="9"/>
  <c r="I17" i="9" s="1"/>
  <c r="G17" i="9"/>
  <c r="K16" i="9"/>
  <c r="I16" i="9"/>
  <c r="G16" i="9"/>
  <c r="K15" i="9"/>
  <c r="I15" i="9"/>
  <c r="G15" i="9"/>
  <c r="K14" i="9"/>
  <c r="I14" i="9"/>
  <c r="G14" i="9"/>
  <c r="K13" i="9"/>
  <c r="I13" i="9"/>
  <c r="G13" i="9"/>
  <c r="K11" i="9"/>
  <c r="I11" i="9"/>
  <c r="G11" i="9"/>
  <c r="K10" i="9"/>
  <c r="I10" i="9"/>
  <c r="G10" i="9"/>
  <c r="I9" i="9"/>
  <c r="K7" i="9"/>
  <c r="I7" i="9"/>
  <c r="K6" i="9"/>
  <c r="I6" i="9"/>
  <c r="I32" i="9" s="1"/>
  <c r="K32" i="9" l="1"/>
  <c r="I44" i="9"/>
  <c r="K44" i="9"/>
  <c r="F76" i="9" s="1"/>
  <c r="F68" i="9"/>
  <c r="F75" i="9"/>
  <c r="F67" i="9"/>
  <c r="F74" i="9"/>
  <c r="F54" i="9"/>
  <c r="F57" i="9" s="1"/>
  <c r="F77" i="9" l="1"/>
  <c r="F69" i="9"/>
  <c r="F70" i="9" s="1"/>
  <c r="D36" i="1" l="1"/>
  <c r="D38" i="1" l="1"/>
  <c r="D40" i="1" s="1"/>
  <c r="D41" i="1" s="1"/>
  <c r="D47" i="1" l="1"/>
  <c r="D50" i="1" s="1"/>
  <c r="D51" i="1" l="1"/>
  <c r="D53" i="1" s="1"/>
  <c r="D52" i="1" l="1"/>
  <c r="C38" i="1"/>
  <c r="C40" i="1" s="1"/>
  <c r="C51" i="1" s="1"/>
  <c r="C41" i="1" l="1"/>
  <c r="C50" i="1" l="1"/>
  <c r="C52" i="1" l="1"/>
  <c r="C53" i="1"/>
  <c r="G6" i="9" l="1"/>
  <c r="G7" i="9"/>
  <c r="G32" i="9" l="1"/>
  <c r="F56" i="9" s="1"/>
  <c r="G34" i="9"/>
  <c r="G37" i="9"/>
  <c r="G38" i="9"/>
  <c r="G35" i="9"/>
  <c r="G36" i="9"/>
  <c r="G44" i="9" l="1"/>
  <c r="F58" i="9" s="1"/>
  <c r="F59" i="9" s="1"/>
  <c r="F62" i="9" s="1"/>
  <c r="F63" i="9" l="1"/>
</calcChain>
</file>

<file path=xl/sharedStrings.xml><?xml version="1.0" encoding="utf-8"?>
<sst xmlns="http://schemas.openxmlformats.org/spreadsheetml/2006/main" count="396" uniqueCount="155">
  <si>
    <t>RDT C1</t>
  </si>
  <si>
    <t>RDT C2</t>
  </si>
  <si>
    <t>RDT C3</t>
  </si>
  <si>
    <t>UFL C1</t>
  </si>
  <si>
    <t>UFL C2</t>
  </si>
  <si>
    <t>UFL C3</t>
  </si>
  <si>
    <t>total UFL C1</t>
  </si>
  <si>
    <t>total UFL C2</t>
  </si>
  <si>
    <t>total UFL C3</t>
  </si>
  <si>
    <t>total UFL/ha</t>
  </si>
  <si>
    <t>MAT C1</t>
  </si>
  <si>
    <t>MAT C2</t>
  </si>
  <si>
    <t>MAT C3</t>
  </si>
  <si>
    <t>total MAT C1</t>
  </si>
  <si>
    <t>total MAT C2</t>
  </si>
  <si>
    <t>total MAT C3</t>
  </si>
  <si>
    <t>total MAT/ha</t>
  </si>
  <si>
    <t>N</t>
  </si>
  <si>
    <t>P</t>
  </si>
  <si>
    <t>K</t>
  </si>
  <si>
    <t>Rdt total/ha</t>
  </si>
  <si>
    <t>t Céréale</t>
  </si>
  <si>
    <t>t Soja</t>
  </si>
  <si>
    <t>coût total/ha</t>
  </si>
  <si>
    <t>Coût de revient / UFL</t>
  </si>
  <si>
    <t>Coût de revient / kg mat</t>
  </si>
  <si>
    <t>UFL</t>
  </si>
  <si>
    <t>kg MAT</t>
  </si>
  <si>
    <t>Concentés pour rééquilibrer à</t>
  </si>
  <si>
    <t>Coût ferti min</t>
  </si>
  <si>
    <t>coût concentré orge</t>
  </si>
  <si>
    <t>coût concentré soja</t>
  </si>
  <si>
    <t>Complément concentré</t>
  </si>
  <si>
    <t>economie achat paille</t>
  </si>
  <si>
    <t>REMARQUE = Le tableur est protégé. Seule la saisie dans les cases vertes est possible</t>
  </si>
  <si>
    <t>Débit chantier retenu (ha/h)</t>
  </si>
  <si>
    <t>CHANTIER / unité</t>
  </si>
  <si>
    <t>Cout €/ha</t>
  </si>
  <si>
    <t>Cout €/h</t>
  </si>
  <si>
    <t>Nb unités</t>
  </si>
  <si>
    <t>COUT/HA</t>
  </si>
  <si>
    <t>IMPLANTATION - CONDUITE</t>
  </si>
  <si>
    <t>Préparation vibroculteur + rouleau cage 4 m</t>
  </si>
  <si>
    <t>Combiné semoir céréales méca + Herse Rot 4m</t>
  </si>
  <si>
    <t>Combiné semoir céréales méca + Herse Rot 3m</t>
  </si>
  <si>
    <t>Roulage après semis cultipacker 3m</t>
  </si>
  <si>
    <t>Herse étrille portée 6m</t>
  </si>
  <si>
    <t>Fertilisation epandeur bidisque 12-28m</t>
  </si>
  <si>
    <t>Epandage lisier tonne standard 12.5m3</t>
  </si>
  <si>
    <t>Epandage fumier ép 14m3 hérissons vert</t>
  </si>
  <si>
    <t xml:space="preserve">Pulvérisation  Pulvé 18-21m </t>
  </si>
  <si>
    <t>RECOLTE (hors transport et mise en silo)</t>
  </si>
  <si>
    <t>Faucheuse conditionneuse trainée 3m</t>
  </si>
  <si>
    <t>Faneuse portée 6 axes 6.5m repliage hydraulique</t>
  </si>
  <si>
    <t>Andainage andaineur porté 4.2-4.5m</t>
  </si>
  <si>
    <t>Ensilage herbe pick up 400CV 2RM</t>
  </si>
  <si>
    <t>Ensilage maïs 6rgs rotatifs 400CV 2RM</t>
  </si>
  <si>
    <t>Enrubannage 120x120 + plastique / Botte</t>
  </si>
  <si>
    <t>Moisson moissoneuse 220-250 CV 5.5-6m</t>
  </si>
  <si>
    <t>INTRANTS</t>
  </si>
  <si>
    <t>Coût/ha</t>
  </si>
  <si>
    <t>Semences</t>
  </si>
  <si>
    <t>Ferti minérale</t>
  </si>
  <si>
    <t>TOTAL INTRANTS</t>
  </si>
  <si>
    <t>COUT Implantation / HA</t>
  </si>
  <si>
    <t>COUT Intrants / HA</t>
  </si>
  <si>
    <t>COUT TOTAL / HA</t>
  </si>
  <si>
    <t>Rdt mini</t>
  </si>
  <si>
    <t>tms/ha</t>
  </si>
  <si>
    <t>Rdt MAXI</t>
  </si>
  <si>
    <t>Coût mini</t>
  </si>
  <si>
    <t xml:space="preserve"> / tms</t>
  </si>
  <si>
    <t>Coût MAXI</t>
  </si>
  <si>
    <t>Décompacteur 3m</t>
  </si>
  <si>
    <t>Combiné presse hacheuse + enrubannage</t>
  </si>
  <si>
    <t>Semoir maïs pneumatique seul 4 rangs</t>
  </si>
  <si>
    <t>Semoir maïs pneumatique seul 6 rangs</t>
  </si>
  <si>
    <t>Combiné semoir maïs 4 rgs + Herse Rot 3m</t>
  </si>
  <si>
    <t>Combiné semoir maÏs 6 rgs + Herse Rot 4m</t>
  </si>
  <si>
    <t>COUT récolte / HA</t>
  </si>
  <si>
    <t>TEMPS PASSE/HA</t>
  </si>
  <si>
    <t>Ref TPS h/ha</t>
  </si>
  <si>
    <t>TPS Passé opération</t>
  </si>
  <si>
    <t>CONSO. GAS-OIL/ha</t>
  </si>
  <si>
    <t>Ref Conso GO l/ha</t>
  </si>
  <si>
    <t>Conso opération</t>
  </si>
  <si>
    <t>TOTAL MECANISATION Implantation - Conduite</t>
  </si>
  <si>
    <t>TOTAL MECANISATION Récolte</t>
  </si>
  <si>
    <t>TEMPS DE TRAVAIL</t>
  </si>
  <si>
    <t>CONSOMMATION CARBURANT</t>
  </si>
  <si>
    <t>h/ha</t>
  </si>
  <si>
    <t>l/ha</t>
  </si>
  <si>
    <t>Amendement (100 €/t)</t>
  </si>
  <si>
    <t>Dose ou unité/ha</t>
  </si>
  <si>
    <t>€/unité</t>
  </si>
  <si>
    <t>€/t</t>
  </si>
  <si>
    <t>(*) travail du sol, désherbage</t>
  </si>
  <si>
    <t>COÛTS</t>
  </si>
  <si>
    <t xml:space="preserve">Semences </t>
  </si>
  <si>
    <t>Désherbage</t>
  </si>
  <si>
    <t>Récolte</t>
  </si>
  <si>
    <t>Méca implantation classique (*)</t>
  </si>
  <si>
    <t>Méca épandage ferti (organique + azote)</t>
  </si>
  <si>
    <t>Total temps de travail</t>
  </si>
  <si>
    <t>Total carburant</t>
  </si>
  <si>
    <t>Le coût de base, le temps passé, la consommation de GO étant exprimé/botte, indiquer dans la case verte le nb de bottes/ha.</t>
  </si>
  <si>
    <t>Ferti (méca+intrants)</t>
  </si>
  <si>
    <t>Implantation (méca+sem+désh.)</t>
  </si>
  <si>
    <t>Coût €/t MS</t>
  </si>
  <si>
    <t>TEMPS Impl (sem.+désh.) h/ha</t>
  </si>
  <si>
    <t>TEMPS Impl (sem.+désh.) h/ha/an</t>
  </si>
  <si>
    <t>TEMPS Ferti h/ha/an</t>
  </si>
  <si>
    <t>TEMPS Récolte h/ha/an</t>
  </si>
  <si>
    <t>CARBURANT Impl (sem.+désh.) h/ha/an</t>
  </si>
  <si>
    <t>CARBURANT Ferti h/ha/an</t>
  </si>
  <si>
    <t>CARBURANT Récolte h/ha/an</t>
  </si>
  <si>
    <t>Coût total/ha/an</t>
  </si>
  <si>
    <t>TEMPS Ferti/ha</t>
  </si>
  <si>
    <t>TEMPS Impl-Conduite/ha</t>
  </si>
  <si>
    <t>TEMPS Récolte/ha</t>
  </si>
  <si>
    <t>TEMPS TOTAL/ha</t>
  </si>
  <si>
    <t>CARBURANT Ferti/ha</t>
  </si>
  <si>
    <t>CARBURANT Impl-Conduite/ha</t>
  </si>
  <si>
    <t>CARBURANT Récolte /ha</t>
  </si>
  <si>
    <t>CARBURANT TOTAL / ha</t>
  </si>
  <si>
    <t>PERENNITE CULTURE (année)</t>
  </si>
  <si>
    <t>N (Coût €/U)</t>
  </si>
  <si>
    <t>CARBURANT Impl (sem.+désh.) h/ha</t>
  </si>
  <si>
    <t>Amendement calcaire</t>
  </si>
  <si>
    <t>Cultivateur simple porté 4m</t>
  </si>
  <si>
    <t xml:space="preserve">Cout Référentiel APCA 2023
(matériel + tracteur approprié à facteur de charge 80% ) Tracteur =4R 120ch 700 h/an utilisation dans majorité des opérations. </t>
  </si>
  <si>
    <t>Utilisation matériel (ha/an)</t>
  </si>
  <si>
    <t>Labour 4 socs non-stop hydraulique</t>
  </si>
  <si>
    <t>Déchaumeur 3m porté à disques indépendants</t>
  </si>
  <si>
    <t>Déchaumage à dents 3m porté</t>
  </si>
  <si>
    <t>Herse étrille portée 9m</t>
  </si>
  <si>
    <t>Semoir semis direct à disques pneumatique 3m</t>
  </si>
  <si>
    <t>Semoir semis direct à dents mécanique 3m</t>
  </si>
  <si>
    <t>Semoir TCS 3m à dents</t>
  </si>
  <si>
    <t>Semoir mécanique céréales 3m</t>
  </si>
  <si>
    <t xml:space="preserve">Bineuse 4 rangs </t>
  </si>
  <si>
    <t>Bineuse 6 rangs</t>
  </si>
  <si>
    <t>Pulvérisateur porté 12m</t>
  </si>
  <si>
    <t>400 voyages</t>
  </si>
  <si>
    <t>Pressage balle carré 70x120 + ficelle / botte</t>
  </si>
  <si>
    <t>Pressage balle ronde 120x120 + ficelle / botte</t>
  </si>
  <si>
    <t xml:space="preserve">800 balles </t>
  </si>
  <si>
    <t>4000 balles</t>
  </si>
  <si>
    <t>2500 balles</t>
  </si>
  <si>
    <t>COMPARAISON DES ITINERAIRES TECHNIQUES IMPLANTATION PT Chez Gilles Pinel campagne 2022-2023</t>
  </si>
  <si>
    <t>P (Coût €/U)</t>
  </si>
  <si>
    <t>K (Coût €/U)</t>
  </si>
  <si>
    <t>ITK 1</t>
  </si>
  <si>
    <t>ITK 2</t>
  </si>
  <si>
    <t>ITK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</si>
</sst>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#,##0\ &quot;€&quot;"/>
    <numFmt numFmtId="166" formatCode="#,##0.0\ &quot;€&quot;"/>
    <numFmt numFmtId="167" formatCode="0.0"/>
  </numFmts>
  <fonts count="20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Arial"/>
      <family val="2"/>
    </font>
    <font>
      <i/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gray0625">
        <bgColor indexed="47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gray0625">
        <bgColor theme="8" tint="0.59999389629810485"/>
      </patternFill>
    </fill>
    <fill>
      <patternFill patternType="solid">
        <fgColor rgb="FFCC00FF"/>
        <bgColor indexed="64"/>
      </patternFill>
    </fill>
    <fill>
      <patternFill patternType="gray0625">
        <bgColor rgb="FFCC00FF"/>
      </patternFill>
    </fill>
  </fills>
  <borders count="39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8" fillId="0" borderId="0" applyFont="0" applyFill="0" applyBorder="0" applyAlignment="0" applyProtection="0"/>
  </cellStyleXfs>
  <cellXfs count="189">
    <xf numFmtId="0" fontId="0" fillId="0" borderId="0" xfId="0"/>
    <xf numFmtId="1" fontId="0" fillId="0" borderId="0" xfId="0" applyNumberFormat="1"/>
    <xf numFmtId="0" fontId="1" fillId="0" borderId="0" xfId="0" applyFont="1"/>
    <xf numFmtId="1" fontId="1" fillId="0" borderId="0" xfId="0" applyNumberFormat="1" applyFont="1"/>
    <xf numFmtId="0" fontId="0" fillId="0" borderId="0" xfId="0" applyAlignment="1">
      <alignment wrapText="1"/>
    </xf>
    <xf numFmtId="164" fontId="0" fillId="0" borderId="0" xfId="0" applyNumberFormat="1"/>
    <xf numFmtId="2" fontId="0" fillId="0" borderId="0" xfId="0" applyNumberFormat="1"/>
    <xf numFmtId="164" fontId="1" fillId="0" borderId="0" xfId="0" applyNumberFormat="1" applyFont="1"/>
    <xf numFmtId="0" fontId="0" fillId="0" borderId="1" xfId="0" applyBorder="1"/>
    <xf numFmtId="0" fontId="0" fillId="0" borderId="2" xfId="0" applyBorder="1"/>
    <xf numFmtId="165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7" xfId="0" applyFont="1" applyBorder="1"/>
    <xf numFmtId="0" fontId="0" fillId="4" borderId="8" xfId="0" applyFill="1" applyBorder="1"/>
    <xf numFmtId="0" fontId="5" fillId="0" borderId="7" xfId="0" applyFont="1" applyBorder="1"/>
    <xf numFmtId="2" fontId="0" fillId="3" borderId="11" xfId="0" applyNumberFormat="1" applyFill="1" applyBorder="1" applyAlignment="1">
      <alignment horizontal="center"/>
    </xf>
    <xf numFmtId="166" fontId="0" fillId="3" borderId="9" xfId="0" applyNumberFormat="1" applyFill="1" applyBorder="1" applyAlignment="1">
      <alignment horizontal="center"/>
    </xf>
    <xf numFmtId="166" fontId="0" fillId="3" borderId="10" xfId="0" applyNumberFormat="1" applyFill="1" applyBorder="1" applyAlignment="1">
      <alignment horizontal="center"/>
    </xf>
    <xf numFmtId="0" fontId="5" fillId="0" borderId="12" xfId="0" applyFont="1" applyBorder="1"/>
    <xf numFmtId="2" fontId="0" fillId="3" borderId="13" xfId="0" applyNumberFormat="1" applyFill="1" applyBorder="1" applyAlignment="1">
      <alignment horizontal="center"/>
    </xf>
    <xf numFmtId="0" fontId="5" fillId="0" borderId="16" xfId="0" applyFont="1" applyBorder="1"/>
    <xf numFmtId="2" fontId="0" fillId="3" borderId="5" xfId="0" applyNumberFormat="1" applyFill="1" applyBorder="1" applyAlignment="1">
      <alignment horizontal="center"/>
    </xf>
    <xf numFmtId="166" fontId="0" fillId="3" borderId="17" xfId="0" applyNumberFormat="1" applyFill="1" applyBorder="1" applyAlignment="1">
      <alignment horizontal="center"/>
    </xf>
    <xf numFmtId="0" fontId="9" fillId="0" borderId="0" xfId="0" applyFont="1"/>
    <xf numFmtId="166" fontId="0" fillId="0" borderId="0" xfId="0" applyNumberFormat="1"/>
    <xf numFmtId="165" fontId="9" fillId="0" borderId="0" xfId="0" applyNumberFormat="1" applyFont="1" applyAlignment="1">
      <alignment horizontal="center"/>
    </xf>
    <xf numFmtId="0" fontId="3" fillId="5" borderId="18" xfId="0" applyFont="1" applyFill="1" applyBorder="1" applyAlignment="1">
      <alignment vertical="center"/>
    </xf>
    <xf numFmtId="0" fontId="8" fillId="5" borderId="18" xfId="0" applyFont="1" applyFill="1" applyBorder="1"/>
    <xf numFmtId="0" fontId="8" fillId="0" borderId="0" xfId="0" applyFont="1"/>
    <xf numFmtId="0" fontId="0" fillId="0" borderId="0" xfId="0" applyAlignment="1">
      <alignment horizontal="center"/>
    </xf>
    <xf numFmtId="0" fontId="8" fillId="6" borderId="18" xfId="0" applyFont="1" applyFill="1" applyBorder="1"/>
    <xf numFmtId="0" fontId="9" fillId="6" borderId="23" xfId="0" applyFont="1" applyFill="1" applyBorder="1"/>
    <xf numFmtId="0" fontId="5" fillId="0" borderId="0" xfId="0" applyFont="1"/>
    <xf numFmtId="0" fontId="9" fillId="6" borderId="24" xfId="0" applyFont="1" applyFill="1" applyBorder="1"/>
    <xf numFmtId="166" fontId="0" fillId="3" borderId="14" xfId="0" applyNumberFormat="1" applyFill="1" applyBorder="1" applyAlignment="1">
      <alignment horizontal="center"/>
    </xf>
    <xf numFmtId="0" fontId="4" fillId="0" borderId="27" xfId="0" applyFont="1" applyBorder="1"/>
    <xf numFmtId="2" fontId="0" fillId="4" borderId="8" xfId="0" applyNumberFormat="1" applyFill="1" applyBorder="1"/>
    <xf numFmtId="166" fontId="0" fillId="4" borderId="26" xfId="0" applyNumberFormat="1" applyFill="1" applyBorder="1"/>
    <xf numFmtId="166" fontId="0" fillId="4" borderId="28" xfId="0" applyNumberFormat="1" applyFill="1" applyBorder="1"/>
    <xf numFmtId="0" fontId="8" fillId="3" borderId="19" xfId="0" applyFont="1" applyFill="1" applyBorder="1"/>
    <xf numFmtId="2" fontId="9" fillId="3" borderId="30" xfId="0" applyNumberFormat="1" applyFont="1" applyFill="1" applyBorder="1"/>
    <xf numFmtId="166" fontId="9" fillId="3" borderId="19" xfId="0" applyNumberFormat="1" applyFont="1" applyFill="1" applyBorder="1"/>
    <xf numFmtId="166" fontId="9" fillId="3" borderId="30" xfId="0" applyNumberFormat="1" applyFont="1" applyFill="1" applyBorder="1"/>
    <xf numFmtId="0" fontId="8" fillId="9" borderId="21" xfId="0" applyFont="1" applyFill="1" applyBorder="1" applyAlignment="1">
      <alignment wrapText="1"/>
    </xf>
    <xf numFmtId="2" fontId="9" fillId="9" borderId="31" xfId="0" applyNumberFormat="1" applyFont="1" applyFill="1" applyBorder="1" applyAlignment="1">
      <alignment wrapText="1"/>
    </xf>
    <xf numFmtId="166" fontId="9" fillId="9" borderId="21" xfId="0" applyNumberFormat="1" applyFont="1" applyFill="1" applyBorder="1" applyAlignment="1">
      <alignment wrapText="1"/>
    </xf>
    <xf numFmtId="166" fontId="9" fillId="9" borderId="31" xfId="0" applyNumberFormat="1" applyFont="1" applyFill="1" applyBorder="1" applyAlignment="1">
      <alignment wrapText="1"/>
    </xf>
    <xf numFmtId="0" fontId="0" fillId="4" borderId="26" xfId="0" applyFill="1" applyBorder="1"/>
    <xf numFmtId="0" fontId="0" fillId="4" borderId="28" xfId="0" applyFill="1" applyBorder="1"/>
    <xf numFmtId="0" fontId="3" fillId="3" borderId="21" xfId="0" applyFont="1" applyFill="1" applyBorder="1" applyAlignment="1">
      <alignment horizontal="center" vertical="center"/>
    </xf>
    <xf numFmtId="0" fontId="10" fillId="9" borderId="22" xfId="0" applyFont="1" applyFill="1" applyBorder="1" applyAlignment="1">
      <alignment horizontal="center" vertical="center" wrapText="1"/>
    </xf>
    <xf numFmtId="0" fontId="10" fillId="9" borderId="31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wrapText="1"/>
    </xf>
    <xf numFmtId="0" fontId="6" fillId="3" borderId="31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0" fillId="4" borderId="6" xfId="0" applyFill="1" applyBorder="1"/>
    <xf numFmtId="165" fontId="0" fillId="4" borderId="32" xfId="0" applyNumberFormat="1" applyFill="1" applyBorder="1"/>
    <xf numFmtId="0" fontId="0" fillId="2" borderId="9" xfId="0" applyFill="1" applyBorder="1" applyAlignment="1" applyProtection="1">
      <alignment horizontal="center"/>
      <protection locked="0"/>
    </xf>
    <xf numFmtId="165" fontId="0" fillId="0" borderId="10" xfId="0" applyNumberFormat="1" applyBorder="1" applyAlignment="1">
      <alignment horizontal="center"/>
    </xf>
    <xf numFmtId="0" fontId="0" fillId="2" borderId="14" xfId="0" applyFill="1" applyBorder="1" applyAlignment="1" applyProtection="1">
      <alignment horizontal="center"/>
      <protection locked="0"/>
    </xf>
    <xf numFmtId="165" fontId="0" fillId="0" borderId="25" xfId="0" applyNumberFormat="1" applyBorder="1" applyAlignment="1">
      <alignment horizontal="center"/>
    </xf>
    <xf numFmtId="0" fontId="0" fillId="4" borderId="26" xfId="0" applyFill="1" applyBorder="1" applyAlignment="1">
      <alignment horizontal="center"/>
    </xf>
    <xf numFmtId="165" fontId="0" fillId="4" borderId="28" xfId="0" applyNumberFormat="1" applyFill="1" applyBorder="1" applyAlignment="1">
      <alignment horizontal="center"/>
    </xf>
    <xf numFmtId="0" fontId="0" fillId="4" borderId="3" xfId="0" applyFill="1" applyBorder="1"/>
    <xf numFmtId="0" fontId="0" fillId="4" borderId="29" xfId="0" applyFill="1" applyBorder="1"/>
    <xf numFmtId="167" fontId="0" fillId="0" borderId="9" xfId="0" applyNumberFormat="1" applyBorder="1"/>
    <xf numFmtId="167" fontId="0" fillId="0" borderId="10" xfId="0" applyNumberFormat="1" applyBorder="1"/>
    <xf numFmtId="167" fontId="0" fillId="0" borderId="14" xfId="0" applyNumberFormat="1" applyBorder="1"/>
    <xf numFmtId="167" fontId="0" fillId="0" borderId="25" xfId="0" applyNumberFormat="1" applyBorder="1"/>
    <xf numFmtId="0" fontId="0" fillId="4" borderId="4" xfId="0" applyFill="1" applyBorder="1"/>
    <xf numFmtId="0" fontId="0" fillId="4" borderId="15" xfId="0" applyFill="1" applyBorder="1"/>
    <xf numFmtId="0" fontId="0" fillId="0" borderId="10" xfId="0" applyBorder="1"/>
    <xf numFmtId="0" fontId="0" fillId="0" borderId="25" xfId="0" applyBorder="1"/>
    <xf numFmtId="167" fontId="0" fillId="4" borderId="4" xfId="0" applyNumberFormat="1" applyFill="1" applyBorder="1"/>
    <xf numFmtId="0" fontId="9" fillId="9" borderId="19" xfId="0" applyFont="1" applyFill="1" applyBorder="1"/>
    <xf numFmtId="165" fontId="9" fillId="9" borderId="30" xfId="0" applyNumberFormat="1" applyFont="1" applyFill="1" applyBorder="1" applyAlignment="1">
      <alignment horizontal="center"/>
    </xf>
    <xf numFmtId="0" fontId="0" fillId="9" borderId="19" xfId="0" applyFill="1" applyBorder="1"/>
    <xf numFmtId="167" fontId="0" fillId="9" borderId="19" xfId="0" applyNumberFormat="1" applyFill="1" applyBorder="1"/>
    <xf numFmtId="0" fontId="9" fillId="3" borderId="19" xfId="0" applyFont="1" applyFill="1" applyBorder="1" applyAlignment="1">
      <alignment horizontal="center"/>
    </xf>
    <xf numFmtId="165" fontId="9" fillId="3" borderId="30" xfId="0" applyNumberFormat="1" applyFont="1" applyFill="1" applyBorder="1" applyAlignment="1">
      <alignment horizontal="center"/>
    </xf>
    <xf numFmtId="1" fontId="2" fillId="9" borderId="30" xfId="0" applyNumberFormat="1" applyFont="1" applyFill="1" applyBorder="1"/>
    <xf numFmtId="0" fontId="7" fillId="5" borderId="30" xfId="0" applyFont="1" applyFill="1" applyBorder="1" applyAlignment="1">
      <alignment horizontal="center"/>
    </xf>
    <xf numFmtId="0" fontId="3" fillId="10" borderId="18" xfId="0" applyFont="1" applyFill="1" applyBorder="1"/>
    <xf numFmtId="0" fontId="12" fillId="10" borderId="18" xfId="0" applyFont="1" applyFill="1" applyBorder="1"/>
    <xf numFmtId="0" fontId="8" fillId="11" borderId="18" xfId="0" applyFont="1" applyFill="1" applyBorder="1"/>
    <xf numFmtId="0" fontId="13" fillId="12" borderId="18" xfId="0" applyFont="1" applyFill="1" applyBorder="1"/>
    <xf numFmtId="0" fontId="12" fillId="12" borderId="18" xfId="0" applyFont="1" applyFill="1" applyBorder="1"/>
    <xf numFmtId="0" fontId="8" fillId="13" borderId="18" xfId="0" applyFont="1" applyFill="1" applyBorder="1"/>
    <xf numFmtId="167" fontId="2" fillId="9" borderId="30" xfId="0" applyNumberFormat="1" applyFont="1" applyFill="1" applyBorder="1"/>
    <xf numFmtId="0" fontId="14" fillId="0" borderId="20" xfId="0" applyFont="1" applyBorder="1" applyAlignment="1">
      <alignment horizontal="right"/>
    </xf>
    <xf numFmtId="0" fontId="7" fillId="5" borderId="19" xfId="0" applyFont="1" applyFill="1" applyBorder="1" applyAlignment="1">
      <alignment horizontal="center" vertical="center" wrapText="1"/>
    </xf>
    <xf numFmtId="0" fontId="15" fillId="0" borderId="0" xfId="0" applyFont="1"/>
    <xf numFmtId="166" fontId="15" fillId="0" borderId="0" xfId="0" applyNumberFormat="1" applyFont="1"/>
    <xf numFmtId="0" fontId="2" fillId="0" borderId="20" xfId="0" applyFont="1" applyBorder="1"/>
    <xf numFmtId="0" fontId="9" fillId="0" borderId="20" xfId="0" applyFont="1" applyBorder="1"/>
    <xf numFmtId="165" fontId="2" fillId="2" borderId="33" xfId="0" applyNumberFormat="1" applyFont="1" applyFill="1" applyBorder="1" applyAlignment="1" applyProtection="1">
      <alignment horizontal="center"/>
      <protection locked="0"/>
    </xf>
    <xf numFmtId="0" fontId="15" fillId="2" borderId="9" xfId="0" applyFont="1" applyFill="1" applyBorder="1" applyAlignment="1" applyProtection="1">
      <alignment horizontal="center"/>
      <protection locked="0"/>
    </xf>
    <xf numFmtId="165" fontId="15" fillId="2" borderId="33" xfId="0" applyNumberFormat="1" applyFont="1" applyFill="1" applyBorder="1" applyAlignment="1" applyProtection="1">
      <alignment horizontal="center"/>
      <protection locked="0"/>
    </xf>
    <xf numFmtId="0" fontId="2" fillId="0" borderId="2" xfId="0" applyFont="1" applyBorder="1"/>
    <xf numFmtId="0" fontId="1" fillId="0" borderId="2" xfId="0" applyFont="1" applyBorder="1"/>
    <xf numFmtId="165" fontId="1" fillId="0" borderId="2" xfId="0" applyNumberFormat="1" applyFont="1" applyBorder="1"/>
    <xf numFmtId="165" fontId="2" fillId="0" borderId="0" xfId="0" applyNumberFormat="1" applyFont="1"/>
    <xf numFmtId="0" fontId="1" fillId="0" borderId="34" xfId="0" applyFont="1" applyBorder="1"/>
    <xf numFmtId="165" fontId="1" fillId="0" borderId="34" xfId="0" applyNumberFormat="1" applyFont="1" applyBorder="1"/>
    <xf numFmtId="0" fontId="12" fillId="0" borderId="0" xfId="0" applyFont="1"/>
    <xf numFmtId="167" fontId="0" fillId="0" borderId="0" xfId="0" applyNumberFormat="1"/>
    <xf numFmtId="167" fontId="2" fillId="0" borderId="0" xfId="0" applyNumberFormat="1" applyFont="1"/>
    <xf numFmtId="1" fontId="2" fillId="0" borderId="0" xfId="0" applyNumberFormat="1" applyFont="1"/>
    <xf numFmtId="167" fontId="1" fillId="3" borderId="11" xfId="0" applyNumberFormat="1" applyFont="1" applyFill="1" applyBorder="1" applyAlignment="1">
      <alignment horizontal="center"/>
    </xf>
    <xf numFmtId="166" fontId="1" fillId="3" borderId="9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165" fontId="1" fillId="0" borderId="10" xfId="0" applyNumberFormat="1" applyFont="1" applyBorder="1" applyAlignment="1">
      <alignment horizontal="center"/>
    </xf>
    <xf numFmtId="167" fontId="1" fillId="0" borderId="9" xfId="0" applyNumberFormat="1" applyFont="1" applyBorder="1"/>
    <xf numFmtId="167" fontId="1" fillId="0" borderId="10" xfId="0" applyNumberFormat="1" applyFont="1" applyBorder="1"/>
    <xf numFmtId="0" fontId="4" fillId="0" borderId="12" xfId="0" applyFont="1" applyBorder="1"/>
    <xf numFmtId="167" fontId="1" fillId="3" borderId="13" xfId="0" applyNumberFormat="1" applyFont="1" applyFill="1" applyBorder="1" applyAlignment="1">
      <alignment horizontal="center"/>
    </xf>
    <xf numFmtId="166" fontId="1" fillId="3" borderId="10" xfId="0" applyNumberFormat="1" applyFont="1" applyFill="1" applyBorder="1" applyAlignment="1">
      <alignment horizontal="center"/>
    </xf>
    <xf numFmtId="2" fontId="1" fillId="3" borderId="13" xfId="0" applyNumberFormat="1" applyFont="1" applyFill="1" applyBorder="1" applyAlignment="1">
      <alignment horizontal="center"/>
    </xf>
    <xf numFmtId="166" fontId="1" fillId="3" borderId="14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6" fillId="0" borderId="0" xfId="0" applyFont="1"/>
    <xf numFmtId="0" fontId="17" fillId="0" borderId="0" xfId="0" applyFont="1"/>
    <xf numFmtId="167" fontId="15" fillId="0" borderId="0" xfId="0" applyNumberFormat="1" applyFont="1"/>
    <xf numFmtId="1" fontId="15" fillId="0" borderId="0" xfId="0" applyNumberFormat="1" applyFont="1"/>
    <xf numFmtId="0" fontId="0" fillId="9" borderId="0" xfId="0" applyFill="1"/>
    <xf numFmtId="3" fontId="0" fillId="9" borderId="0" xfId="0" applyNumberFormat="1" applyFill="1"/>
    <xf numFmtId="0" fontId="8" fillId="3" borderId="22" xfId="0" applyFont="1" applyFill="1" applyBorder="1"/>
    <xf numFmtId="0" fontId="8" fillId="9" borderId="22" xfId="0" applyFont="1" applyFill="1" applyBorder="1" applyAlignment="1">
      <alignment wrapText="1"/>
    </xf>
    <xf numFmtId="0" fontId="3" fillId="5" borderId="0" xfId="0" applyFont="1" applyFill="1" applyAlignment="1">
      <alignment vertical="center"/>
    </xf>
    <xf numFmtId="0" fontId="14" fillId="0" borderId="0" xfId="0" applyFont="1" applyAlignment="1">
      <alignment horizontal="right"/>
    </xf>
    <xf numFmtId="0" fontId="8" fillId="5" borderId="0" xfId="0" applyFont="1" applyFill="1"/>
    <xf numFmtId="0" fontId="8" fillId="6" borderId="0" xfId="0" applyFont="1" applyFill="1"/>
    <xf numFmtId="0" fontId="9" fillId="6" borderId="0" xfId="0" applyFont="1" applyFill="1"/>
    <xf numFmtId="0" fontId="3" fillId="10" borderId="0" xfId="0" applyFont="1" applyFill="1"/>
    <xf numFmtId="0" fontId="12" fillId="10" borderId="0" xfId="0" applyFont="1" applyFill="1"/>
    <xf numFmtId="0" fontId="8" fillId="11" borderId="0" xfId="0" applyFont="1" applyFill="1"/>
    <xf numFmtId="0" fontId="13" fillId="12" borderId="0" xfId="0" applyFont="1" applyFill="1"/>
    <xf numFmtId="0" fontId="12" fillId="12" borderId="0" xfId="0" applyFont="1" applyFill="1"/>
    <xf numFmtId="0" fontId="8" fillId="13" borderId="0" xfId="0" applyFont="1" applyFill="1"/>
    <xf numFmtId="0" fontId="3" fillId="3" borderId="22" xfId="0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right"/>
    </xf>
    <xf numFmtId="165" fontId="0" fillId="0" borderId="0" xfId="1" applyNumberFormat="1" applyFont="1" applyAlignment="1">
      <alignment horizontal="right" vertical="center"/>
    </xf>
    <xf numFmtId="165" fontId="1" fillId="0" borderId="2" xfId="0" applyNumberFormat="1" applyFont="1" applyBorder="1" applyAlignment="1">
      <alignment horizontal="right"/>
    </xf>
    <xf numFmtId="3" fontId="0" fillId="0" borderId="0" xfId="0" applyNumberFormat="1"/>
    <xf numFmtId="0" fontId="15" fillId="9" borderId="0" xfId="0" applyFont="1" applyFill="1"/>
    <xf numFmtId="1" fontId="6" fillId="13" borderId="19" xfId="0" applyNumberFormat="1" applyFont="1" applyFill="1" applyBorder="1" applyAlignment="1">
      <alignment horizontal="center"/>
    </xf>
    <xf numFmtId="1" fontId="6" fillId="13" borderId="30" xfId="0" applyNumberFormat="1" applyFont="1" applyFill="1" applyBorder="1" applyAlignment="1">
      <alignment horizontal="center"/>
    </xf>
    <xf numFmtId="165" fontId="9" fillId="6" borderId="21" xfId="0" applyNumberFormat="1" applyFont="1" applyFill="1" applyBorder="1" applyAlignment="1">
      <alignment horizontal="center"/>
    </xf>
    <xf numFmtId="165" fontId="9" fillId="0" borderId="31" xfId="0" applyNumberFormat="1" applyFont="1" applyBorder="1" applyAlignment="1">
      <alignment horizontal="center"/>
    </xf>
    <xf numFmtId="167" fontId="9" fillId="10" borderId="6" xfId="0" applyNumberFormat="1" applyFont="1" applyFill="1" applyBorder="1" applyAlignment="1">
      <alignment horizontal="center"/>
    </xf>
    <xf numFmtId="167" fontId="9" fillId="10" borderId="32" xfId="0" applyNumberFormat="1" applyFont="1" applyFill="1" applyBorder="1" applyAlignment="1">
      <alignment horizontal="center"/>
    </xf>
    <xf numFmtId="167" fontId="9" fillId="10" borderId="14" xfId="0" applyNumberFormat="1" applyFont="1" applyFill="1" applyBorder="1" applyAlignment="1">
      <alignment horizontal="center"/>
    </xf>
    <xf numFmtId="167" fontId="9" fillId="10" borderId="25" xfId="0" applyNumberFormat="1" applyFont="1" applyFill="1" applyBorder="1" applyAlignment="1">
      <alignment horizontal="center"/>
    </xf>
    <xf numFmtId="167" fontId="6" fillId="11" borderId="19" xfId="0" applyNumberFormat="1" applyFont="1" applyFill="1" applyBorder="1" applyAlignment="1">
      <alignment horizontal="center"/>
    </xf>
    <xf numFmtId="167" fontId="6" fillId="11" borderId="30" xfId="0" applyNumberFormat="1" applyFont="1" applyFill="1" applyBorder="1" applyAlignment="1">
      <alignment horizontal="center"/>
    </xf>
    <xf numFmtId="1" fontId="9" fillId="12" borderId="6" xfId="0" applyNumberFormat="1" applyFont="1" applyFill="1" applyBorder="1" applyAlignment="1">
      <alignment horizontal="center"/>
    </xf>
    <xf numFmtId="1" fontId="9" fillId="12" borderId="32" xfId="0" applyNumberFormat="1" applyFont="1" applyFill="1" applyBorder="1" applyAlignment="1">
      <alignment horizontal="center"/>
    </xf>
    <xf numFmtId="1" fontId="9" fillId="12" borderId="14" xfId="0" applyNumberFormat="1" applyFont="1" applyFill="1" applyBorder="1" applyAlignment="1">
      <alignment horizontal="center"/>
    </xf>
    <xf numFmtId="1" fontId="9" fillId="12" borderId="25" xfId="0" applyNumberFormat="1" applyFont="1" applyFill="1" applyBorder="1" applyAlignment="1">
      <alignment horizontal="center"/>
    </xf>
    <xf numFmtId="167" fontId="9" fillId="10" borderId="7" xfId="0" applyNumberFormat="1" applyFont="1" applyFill="1" applyBorder="1" applyAlignment="1">
      <alignment horizontal="center"/>
    </xf>
    <xf numFmtId="167" fontId="9" fillId="10" borderId="33" xfId="0" applyNumberFormat="1" applyFont="1" applyFill="1" applyBorder="1" applyAlignment="1">
      <alignment horizontal="center"/>
    </xf>
    <xf numFmtId="1" fontId="9" fillId="12" borderId="7" xfId="0" applyNumberFormat="1" applyFont="1" applyFill="1" applyBorder="1" applyAlignment="1">
      <alignment horizontal="center"/>
    </xf>
    <xf numFmtId="1" fontId="9" fillId="12" borderId="33" xfId="0" applyNumberFormat="1" applyFont="1" applyFill="1" applyBorder="1" applyAlignment="1">
      <alignment horizontal="center"/>
    </xf>
    <xf numFmtId="0" fontId="4" fillId="0" borderId="21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9" fillId="2" borderId="18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165" fontId="9" fillId="5" borderId="21" xfId="0" applyNumberFormat="1" applyFont="1" applyFill="1" applyBorder="1" applyAlignment="1">
      <alignment horizontal="center"/>
    </xf>
    <xf numFmtId="0" fontId="0" fillId="0" borderId="31" xfId="0" applyBorder="1" applyAlignment="1">
      <alignment horizontal="center"/>
    </xf>
    <xf numFmtId="165" fontId="9" fillId="7" borderId="21" xfId="0" applyNumberFormat="1" applyFont="1" applyFill="1" applyBorder="1" applyAlignment="1">
      <alignment horizontal="center"/>
    </xf>
    <xf numFmtId="0" fontId="9" fillId="7" borderId="31" xfId="0" applyFont="1" applyFill="1" applyBorder="1" applyAlignment="1">
      <alignment horizontal="center"/>
    </xf>
    <xf numFmtId="165" fontId="9" fillId="8" borderId="21" xfId="0" applyNumberFormat="1" applyFont="1" applyFill="1" applyBorder="1" applyAlignment="1">
      <alignment horizontal="center"/>
    </xf>
    <xf numFmtId="0" fontId="9" fillId="4" borderId="31" xfId="0" applyFont="1" applyFill="1" applyBorder="1" applyAlignment="1">
      <alignment horizontal="center"/>
    </xf>
    <xf numFmtId="0" fontId="0" fillId="2" borderId="21" xfId="0" applyFill="1" applyBorder="1" applyAlignment="1" applyProtection="1">
      <alignment horizontal="center"/>
      <protection locked="0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 baseline="0">
                <a:solidFill>
                  <a:schemeClr val="tx1"/>
                </a:solidFill>
              </a:rPr>
              <a:t>Rendements (tMS/ha)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'comp ITK'!$A$5</c:f>
              <c:strCache>
                <c:ptCount val="1"/>
                <c:pt idx="0">
                  <c:v>RDT C1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 ITK'!$C$4:$E$4</c:f>
              <c:strCache>
                <c:ptCount val="3"/>
                <c:pt idx="0">
                  <c:v>ITK 1</c:v>
                </c:pt>
                <c:pt idx="1">
                  <c:v>ITK 2</c:v>
                </c:pt>
                <c:pt idx="2">
                  <c:v>ITK 3</c:v>
                </c:pt>
              </c:strCache>
            </c:strRef>
          </c:cat>
          <c:val>
            <c:numRef>
              <c:f>'comp ITK'!$C$5:$E$5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5EA6-44AC-86CD-DB8EF8647D90}"/>
            </c:ext>
          </c:extLst>
        </c:ser>
        <c:ser>
          <c:idx val="1"/>
          <c:order val="1"/>
          <c:tx>
            <c:strRef>
              <c:f>'comp ITK'!$A$6</c:f>
              <c:strCache>
                <c:ptCount val="1"/>
                <c:pt idx="0">
                  <c:v>RDT C2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 ITK'!$C$4:$E$4</c:f>
              <c:strCache>
                <c:ptCount val="3"/>
                <c:pt idx="0">
                  <c:v>ITK 1</c:v>
                </c:pt>
                <c:pt idx="1">
                  <c:v>ITK 2</c:v>
                </c:pt>
                <c:pt idx="2">
                  <c:v>ITK 3</c:v>
                </c:pt>
              </c:strCache>
            </c:strRef>
          </c:cat>
          <c:val>
            <c:numRef>
              <c:f>'comp ITK'!$C$6:$E$6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5EA6-44AC-86CD-DB8EF8647D9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195549200"/>
        <c:axId val="1195551120"/>
      </c:barChart>
      <c:catAx>
        <c:axId val="1195549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95551120"/>
        <c:crosses val="autoZero"/>
        <c:auto val="1"/>
        <c:lblAlgn val="ctr"/>
        <c:lblOffset val="100"/>
        <c:noMultiLvlLbl val="0"/>
      </c:catAx>
      <c:valAx>
        <c:axId val="119555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95549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fr-FR" b="1" i="0" baseline="0">
                <a:solidFill>
                  <a:schemeClr val="tx1"/>
                </a:solidFill>
              </a:rPr>
              <a:t>Total UFL et kg MAT/ha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 ITK'!$A$19</c:f>
              <c:strCache>
                <c:ptCount val="1"/>
                <c:pt idx="0">
                  <c:v>total UFL/ha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 ITK'!$C$4:$E$4</c:f>
              <c:strCache>
                <c:ptCount val="3"/>
                <c:pt idx="0">
                  <c:v>ITK 1</c:v>
                </c:pt>
                <c:pt idx="1">
                  <c:v>ITK 2</c:v>
                </c:pt>
                <c:pt idx="2">
                  <c:v>ITK 3</c:v>
                </c:pt>
              </c:strCache>
            </c:strRef>
          </c:cat>
          <c:val>
            <c:numRef>
              <c:f>'comp ITK'!$C$19:$E$19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1C-48AE-98B8-59EC8C194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55081824"/>
        <c:axId val="1455058784"/>
      </c:barChart>
      <c:lineChart>
        <c:grouping val="standard"/>
        <c:varyColors val="0"/>
        <c:ser>
          <c:idx val="1"/>
          <c:order val="1"/>
          <c:tx>
            <c:strRef>
              <c:f>'comp ITK'!$A$23</c:f>
              <c:strCache>
                <c:ptCount val="1"/>
                <c:pt idx="0">
                  <c:v>total MAT/ha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9.0281629499784119E-2"/>
                  <c:y val="2.32989521531712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1C-48AE-98B8-59EC8C194E24}"/>
                </c:ext>
              </c:extLst>
            </c:dLbl>
            <c:dLbl>
              <c:idx val="1"/>
              <c:layout>
                <c:manualLayout>
                  <c:x val="-2.9383512042717878E-2"/>
                  <c:y val="-6.21450935488800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1C-48AE-98B8-59EC8C194E24}"/>
                </c:ext>
              </c:extLst>
            </c:dLbl>
            <c:dLbl>
              <c:idx val="2"/>
              <c:layout>
                <c:manualLayout>
                  <c:x val="1.6027370205118789E-2"/>
                  <c:y val="4.78039181145222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FC-445F-A3C9-2D2EC4EF0C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 ITK'!$C$4:$D$4</c:f>
              <c:strCache>
                <c:ptCount val="2"/>
                <c:pt idx="0">
                  <c:v>ITK 1</c:v>
                </c:pt>
                <c:pt idx="1">
                  <c:v>ITK 2</c:v>
                </c:pt>
              </c:strCache>
            </c:strRef>
          </c:cat>
          <c:val>
            <c:numRef>
              <c:f>'comp ITK'!$C$23:$E$23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1C-48AE-98B8-59EC8C194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5082784"/>
        <c:axId val="1455053504"/>
      </c:lineChart>
      <c:catAx>
        <c:axId val="145508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55058784"/>
        <c:crosses val="autoZero"/>
        <c:auto val="1"/>
        <c:lblAlgn val="ctr"/>
        <c:lblOffset val="100"/>
        <c:noMultiLvlLbl val="0"/>
      </c:catAx>
      <c:valAx>
        <c:axId val="1455058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UFL/ha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55081824"/>
        <c:crosses val="autoZero"/>
        <c:crossBetween val="between"/>
      </c:valAx>
      <c:valAx>
        <c:axId val="1455053504"/>
        <c:scaling>
          <c:orientation val="minMax"/>
          <c:max val="30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kg MAT/ha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55082784"/>
        <c:crosses val="max"/>
        <c:crossBetween val="between"/>
      </c:valAx>
      <c:catAx>
        <c:axId val="1455082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550535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fr-FR" b="1" i="0" baseline="0">
                <a:solidFill>
                  <a:schemeClr val="tx1"/>
                </a:solidFill>
              </a:rPr>
              <a:t>Coûts des cultures (€/ha)</a:t>
            </a:r>
          </a:p>
        </c:rich>
      </c:tx>
      <c:layout>
        <c:manualLayout>
          <c:xMode val="edge"/>
          <c:yMode val="edge"/>
          <c:x val="0.28992516848124172"/>
          <c:y val="1.15340253748558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0664195516786618"/>
          <c:y val="0.18300774686901161"/>
          <c:w val="0.68955106827291412"/>
          <c:h val="0.645285267543368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'comp ITK'!$A$31</c:f>
              <c:strCache>
                <c:ptCount val="1"/>
                <c:pt idx="0">
                  <c:v>Implantation (méca+sem+désh.)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 ITK'!$C$4:$E$4</c:f>
              <c:strCache>
                <c:ptCount val="3"/>
                <c:pt idx="0">
                  <c:v>ITK 1</c:v>
                </c:pt>
                <c:pt idx="1">
                  <c:v>ITK 2</c:v>
                </c:pt>
                <c:pt idx="2">
                  <c:v>ITK 3</c:v>
                </c:pt>
              </c:strCache>
            </c:strRef>
          </c:cat>
          <c:val>
            <c:numRef>
              <c:f>'comp ITK'!$C$31:$E$31</c:f>
              <c:numCache>
                <c:formatCode>#\ ##0\ "€"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6-457C-BA46-ECACFCB03357}"/>
            </c:ext>
          </c:extLst>
        </c:ser>
        <c:ser>
          <c:idx val="1"/>
          <c:order val="1"/>
          <c:tx>
            <c:strRef>
              <c:f>'comp ITK'!$A$38</c:f>
              <c:strCache>
                <c:ptCount val="1"/>
                <c:pt idx="0">
                  <c:v>Ferti (méca+intrants)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 ITK'!$C$4:$E$4</c:f>
              <c:strCache>
                <c:ptCount val="3"/>
                <c:pt idx="0">
                  <c:v>ITK 1</c:v>
                </c:pt>
                <c:pt idx="1">
                  <c:v>ITK 2</c:v>
                </c:pt>
                <c:pt idx="2">
                  <c:v>ITK 3</c:v>
                </c:pt>
              </c:strCache>
            </c:strRef>
          </c:cat>
          <c:val>
            <c:numRef>
              <c:f>'comp ITK'!$C$38:$E$38</c:f>
              <c:numCache>
                <c:formatCode>#\ ##0\ "€"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B6-457C-BA46-ECACFCB03357}"/>
            </c:ext>
          </c:extLst>
        </c:ser>
        <c:ser>
          <c:idx val="2"/>
          <c:order val="2"/>
          <c:tx>
            <c:strRef>
              <c:f>'comp ITK'!$A$39</c:f>
              <c:strCache>
                <c:ptCount val="1"/>
                <c:pt idx="0">
                  <c:v>Récolte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 ITK'!$C$4:$E$4</c:f>
              <c:strCache>
                <c:ptCount val="3"/>
                <c:pt idx="0">
                  <c:v>ITK 1</c:v>
                </c:pt>
                <c:pt idx="1">
                  <c:v>ITK 2</c:v>
                </c:pt>
                <c:pt idx="2">
                  <c:v>ITK 3</c:v>
                </c:pt>
              </c:strCache>
            </c:strRef>
          </c:cat>
          <c:val>
            <c:numRef>
              <c:f>'comp ITK'!$C$39:$E$39</c:f>
              <c:numCache>
                <c:formatCode>#\ ##0\ "€"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FAB6-457C-BA46-ECACFCB0335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478011728"/>
        <c:axId val="1478012688"/>
      </c:barChart>
      <c:catAx>
        <c:axId val="147801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78012688"/>
        <c:crosses val="autoZero"/>
        <c:auto val="1"/>
        <c:lblAlgn val="ctr"/>
        <c:lblOffset val="100"/>
        <c:noMultiLvlLbl val="0"/>
      </c:catAx>
      <c:valAx>
        <c:axId val="1478012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7801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951808165692659"/>
          <c:y val="0.12908965964029584"/>
          <c:w val="0.22781311663504031"/>
          <c:h val="0.432301460376961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>
                <a:solidFill>
                  <a:schemeClr val="tx1"/>
                </a:solidFill>
              </a:rPr>
              <a:t>Coût d'équivalence</a:t>
            </a:r>
            <a:r>
              <a:rPr lang="fr-FR" b="1" baseline="0">
                <a:solidFill>
                  <a:schemeClr val="tx1"/>
                </a:solidFill>
              </a:rPr>
              <a:t> (euros/ha)</a:t>
            </a:r>
          </a:p>
          <a:p>
            <a:pPr>
              <a:defRPr/>
            </a:pPr>
            <a:r>
              <a:rPr lang="fr-FR" sz="1000" b="1" baseline="0">
                <a:solidFill>
                  <a:schemeClr val="tx1"/>
                </a:solidFill>
              </a:rPr>
              <a:t>Charges de culture+concentrés pour une production équivalente de 10 000 UFL et 1800 kg MAT/ha</a:t>
            </a:r>
            <a:endParaRPr lang="fr-FR" sz="10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 ITK'!$A$51</c:f>
              <c:strCache>
                <c:ptCount val="1"/>
                <c:pt idx="0">
                  <c:v>coût total/ha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3547523427041497E-3"/>
                  <c:y val="-3.86873606117157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78-4981-A8D6-B73C4BF1E845}"/>
                </c:ext>
              </c:extLst>
            </c:dLbl>
            <c:dLbl>
              <c:idx val="1"/>
              <c:layout>
                <c:manualLayout>
                  <c:x val="0"/>
                  <c:y val="1.0097552834797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78-4981-A8D6-B73C4BF1E845}"/>
                </c:ext>
              </c:extLst>
            </c:dLbl>
            <c:dLbl>
              <c:idx val="2"/>
              <c:layout>
                <c:manualLayout>
                  <c:x val="-9.8169325555816811E-17"/>
                  <c:y val="7.70712909441226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25-414E-B971-97D8C6E0F80D}"/>
                </c:ext>
              </c:extLst>
            </c:dLbl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 ITK'!$C$4:$E$4</c:f>
              <c:strCache>
                <c:ptCount val="3"/>
                <c:pt idx="0">
                  <c:v>ITK 1</c:v>
                </c:pt>
                <c:pt idx="1">
                  <c:v>ITK 2</c:v>
                </c:pt>
                <c:pt idx="2">
                  <c:v>ITK 3</c:v>
                </c:pt>
              </c:strCache>
            </c:strRef>
          </c:cat>
          <c:val>
            <c:numRef>
              <c:f>'comp ITK'!$C$51:$E$51</c:f>
              <c:numCache>
                <c:formatCode>#\ ##0\ "€"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78-4981-A8D6-B73C4BF1E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7173040"/>
        <c:axId val="1477169680"/>
      </c:barChart>
      <c:catAx>
        <c:axId val="147717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77169680"/>
        <c:crosses val="autoZero"/>
        <c:auto val="1"/>
        <c:lblAlgn val="ctr"/>
        <c:lblOffset val="100"/>
        <c:noMultiLvlLbl val="0"/>
      </c:catAx>
      <c:valAx>
        <c:axId val="1477169680"/>
        <c:scaling>
          <c:orientation val="minMax"/>
          <c:max val="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77173040"/>
        <c:crosses val="autoZero"/>
        <c:crossBetween val="between"/>
        <c:majorUnit val="4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fr-FR" b="1" i="0" baseline="0">
                <a:solidFill>
                  <a:schemeClr val="tx1"/>
                </a:solidFill>
              </a:rPr>
              <a:t>Temps de travail comparé (en h/ha)</a:t>
            </a:r>
          </a:p>
        </c:rich>
      </c:tx>
      <c:layout>
        <c:manualLayout>
          <c:xMode val="edge"/>
          <c:yMode val="edge"/>
          <c:x val="0.2175415573053368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3851159230096238"/>
          <c:y val="0.17171296296296296"/>
          <c:w val="0.59802427821522308"/>
          <c:h val="0.6191743219597550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'comp ITK'!$A$57</c:f>
              <c:strCache>
                <c:ptCount val="1"/>
                <c:pt idx="0">
                  <c:v>TEMPS Impl (sem.+désh.) h/ha/an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'comp ITK'!$C$4:$E$4</c:f>
              <c:strCache>
                <c:ptCount val="3"/>
                <c:pt idx="0">
                  <c:v>ITK 1</c:v>
                </c:pt>
                <c:pt idx="1">
                  <c:v>ITK 2</c:v>
                </c:pt>
                <c:pt idx="2">
                  <c:v>ITK 3</c:v>
                </c:pt>
              </c:strCache>
            </c:strRef>
          </c:cat>
          <c:val>
            <c:numRef>
              <c:f>'comp ITK'!$C$56:$E$56</c:f>
              <c:numCache>
                <c:formatCode>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A4B5-4C7B-B259-092FABC691CB}"/>
            </c:ext>
          </c:extLst>
        </c:ser>
        <c:ser>
          <c:idx val="2"/>
          <c:order val="1"/>
          <c:tx>
            <c:strRef>
              <c:f>'comp ITK'!$A$58</c:f>
              <c:strCache>
                <c:ptCount val="1"/>
                <c:pt idx="0">
                  <c:v>TEMPS Ferti h/ha/an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'comp ITK'!$C$4:$E$4</c:f>
              <c:strCache>
                <c:ptCount val="3"/>
                <c:pt idx="0">
                  <c:v>ITK 1</c:v>
                </c:pt>
                <c:pt idx="1">
                  <c:v>ITK 2</c:v>
                </c:pt>
                <c:pt idx="2">
                  <c:v>ITK 3</c:v>
                </c:pt>
              </c:strCache>
            </c:strRef>
          </c:cat>
          <c:val>
            <c:numRef>
              <c:f>'comp ITK'!$C$58:$E$58</c:f>
              <c:numCache>
                <c:formatCode>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F28E-4F97-AB32-ACF6F65C5AE5}"/>
            </c:ext>
          </c:extLst>
        </c:ser>
        <c:ser>
          <c:idx val="1"/>
          <c:order val="2"/>
          <c:tx>
            <c:strRef>
              <c:f>'comp ITK'!$A$59</c:f>
              <c:strCache>
                <c:ptCount val="1"/>
                <c:pt idx="0">
                  <c:v>TEMPS Récolte h/ha/an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'comp ITK'!$C$4:$E$4</c:f>
              <c:strCache>
                <c:ptCount val="3"/>
                <c:pt idx="0">
                  <c:v>ITK 1</c:v>
                </c:pt>
                <c:pt idx="1">
                  <c:v>ITK 2</c:v>
                </c:pt>
                <c:pt idx="2">
                  <c:v>ITK 3</c:v>
                </c:pt>
              </c:strCache>
            </c:strRef>
          </c:cat>
          <c:val>
            <c:numRef>
              <c:f>'comp ITK'!$C$59:$E$59</c:f>
              <c:numCache>
                <c:formatCode>0.0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A4B5-4C7B-B259-092FABC691C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11525456"/>
        <c:axId val="1511526896"/>
      </c:barChart>
      <c:catAx>
        <c:axId val="151152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11526896"/>
        <c:crosses val="autoZero"/>
        <c:auto val="1"/>
        <c:lblAlgn val="ctr"/>
        <c:lblOffset val="100"/>
        <c:noMultiLvlLbl val="0"/>
      </c:catAx>
      <c:valAx>
        <c:axId val="1511526896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baseline="0">
                    <a:solidFill>
                      <a:schemeClr val="tx1"/>
                    </a:solidFill>
                  </a:rPr>
                  <a:t>travail en h/ha</a:t>
                </a:r>
              </a:p>
            </c:rich>
          </c:tx>
          <c:layout>
            <c:manualLayout>
              <c:xMode val="edge"/>
              <c:yMode val="edge"/>
              <c:x val="3.0555555555555555E-2"/>
              <c:y val="0.350918270632837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11525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850341105551839"/>
          <c:y val="0.35526204385742105"/>
          <c:w val="0.28937333073174004"/>
          <c:h val="0.37148910603042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fr-FR" b="1" i="0" baseline="0">
                <a:solidFill>
                  <a:schemeClr val="tx1"/>
                </a:solidFill>
              </a:rPr>
              <a:t>Consommation de carburant (en l/ha)</a:t>
            </a:r>
          </a:p>
        </c:rich>
      </c:tx>
      <c:layout>
        <c:manualLayout>
          <c:xMode val="edge"/>
          <c:yMode val="edge"/>
          <c:x val="0.2175415573053368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3851159230096238"/>
          <c:y val="0.17171296296296296"/>
          <c:w val="0.59802427821522308"/>
          <c:h val="0.6191743219597550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'comp ITK'!$A$63</c:f>
              <c:strCache>
                <c:ptCount val="1"/>
                <c:pt idx="0">
                  <c:v>CARBURANT Impl (sem.+désh.) h/ha/an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 ITK'!$C$4:$E$4</c:f>
              <c:strCache>
                <c:ptCount val="3"/>
                <c:pt idx="0">
                  <c:v>ITK 1</c:v>
                </c:pt>
                <c:pt idx="1">
                  <c:v>ITK 2</c:v>
                </c:pt>
                <c:pt idx="2">
                  <c:v>ITK 3</c:v>
                </c:pt>
              </c:strCache>
            </c:strRef>
          </c:cat>
          <c:val>
            <c:numRef>
              <c:f>'comp ITK'!$C$63:$E$63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92-4456-B7E9-D477122142A5}"/>
            </c:ext>
          </c:extLst>
        </c:ser>
        <c:ser>
          <c:idx val="2"/>
          <c:order val="1"/>
          <c:tx>
            <c:strRef>
              <c:f>'comp ITK'!$A$64</c:f>
              <c:strCache>
                <c:ptCount val="1"/>
                <c:pt idx="0">
                  <c:v>CARBURANT Ferti h/ha/an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 ITK'!$C$4:$E$4</c:f>
              <c:strCache>
                <c:ptCount val="3"/>
                <c:pt idx="0">
                  <c:v>ITK 1</c:v>
                </c:pt>
                <c:pt idx="1">
                  <c:v>ITK 2</c:v>
                </c:pt>
                <c:pt idx="2">
                  <c:v>ITK 3</c:v>
                </c:pt>
              </c:strCache>
            </c:strRef>
          </c:cat>
          <c:val>
            <c:numRef>
              <c:f>'comp ITK'!$C$64:$E$64</c:f>
              <c:numCache>
                <c:formatCode>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542B-4F8E-8AEE-189C140EDA55}"/>
            </c:ext>
          </c:extLst>
        </c:ser>
        <c:ser>
          <c:idx val="1"/>
          <c:order val="2"/>
          <c:tx>
            <c:strRef>
              <c:f>'comp ITK'!$A$65</c:f>
              <c:strCache>
                <c:ptCount val="1"/>
                <c:pt idx="0">
                  <c:v>CARBURANT Récolte h/ha/an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 ITK'!$C$4:$E$4</c:f>
              <c:strCache>
                <c:ptCount val="3"/>
                <c:pt idx="0">
                  <c:v>ITK 1</c:v>
                </c:pt>
                <c:pt idx="1">
                  <c:v>ITK 2</c:v>
                </c:pt>
                <c:pt idx="2">
                  <c:v>ITK 3</c:v>
                </c:pt>
              </c:strCache>
            </c:strRef>
          </c:cat>
          <c:val>
            <c:numRef>
              <c:f>'comp ITK'!$C$65:$E$65</c:f>
              <c:numCache>
                <c:formatCode>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C392-4456-B7E9-D477122142A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11525456"/>
        <c:axId val="1511526896"/>
      </c:barChart>
      <c:catAx>
        <c:axId val="151152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11526896"/>
        <c:crosses val="autoZero"/>
        <c:auto val="1"/>
        <c:lblAlgn val="ctr"/>
        <c:lblOffset val="100"/>
        <c:noMultiLvlLbl val="0"/>
      </c:catAx>
      <c:valAx>
        <c:axId val="1511526896"/>
        <c:scaling>
          <c:orientation val="minMax"/>
          <c:max val="2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baseline="0">
                    <a:solidFill>
                      <a:schemeClr val="tx1"/>
                    </a:solidFill>
                  </a:rPr>
                  <a:t>conso. carburant en l/ha</a:t>
                </a:r>
              </a:p>
            </c:rich>
          </c:tx>
          <c:layout>
            <c:manualLayout>
              <c:xMode val="edge"/>
              <c:yMode val="edge"/>
              <c:x val="3.0555555555555555E-2"/>
              <c:y val="0.350918270632837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11525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544892897562113"/>
          <c:y val="0.40956670118468441"/>
          <c:w val="0.33455104682658071"/>
          <c:h val="0.37148910603042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</xdr:colOff>
      <xdr:row>4</xdr:row>
      <xdr:rowOff>179070</xdr:rowOff>
    </xdr:from>
    <xdr:to>
      <xdr:col>13</xdr:col>
      <xdr:colOff>613410</xdr:colOff>
      <xdr:row>19</xdr:row>
      <xdr:rowOff>179070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DED6B5D-14E8-E03F-4D98-1FA66CAB58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513</xdr:colOff>
      <xdr:row>20</xdr:row>
      <xdr:rowOff>132234</xdr:rowOff>
    </xdr:from>
    <xdr:to>
      <xdr:col>14</xdr:col>
      <xdr:colOff>0</xdr:colOff>
      <xdr:row>35</xdr:row>
      <xdr:rowOff>15240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07699EC-74E7-D3F0-094D-5C2F95D11A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217170</xdr:colOff>
      <xdr:row>40</xdr:row>
      <xdr:rowOff>34290</xdr:rowOff>
    </xdr:from>
    <xdr:to>
      <xdr:col>15</xdr:col>
      <xdr:colOff>403860</xdr:colOff>
      <xdr:row>58</xdr:row>
      <xdr:rowOff>76200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D9DD065B-81E4-0E2C-5869-D4417B2D6E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11430</xdr:colOff>
      <xdr:row>59</xdr:row>
      <xdr:rowOff>179070</xdr:rowOff>
    </xdr:from>
    <xdr:to>
      <xdr:col>14</xdr:col>
      <xdr:colOff>0</xdr:colOff>
      <xdr:row>77</xdr:row>
      <xdr:rowOff>167640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22FF120F-9F4E-626F-428B-0ECD5FA13E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765810</xdr:colOff>
      <xdr:row>79</xdr:row>
      <xdr:rowOff>11430</xdr:rowOff>
    </xdr:from>
    <xdr:to>
      <xdr:col>15</xdr:col>
      <xdr:colOff>320040</xdr:colOff>
      <xdr:row>95</xdr:row>
      <xdr:rowOff>38100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85C01493-5873-1419-08A3-730134E6C4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15240</xdr:colOff>
      <xdr:row>94</xdr:row>
      <xdr:rowOff>121920</xdr:rowOff>
    </xdr:from>
    <xdr:to>
      <xdr:col>15</xdr:col>
      <xdr:colOff>464820</xdr:colOff>
      <xdr:row>111</xdr:row>
      <xdr:rowOff>106680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B4A7A201-603C-4C4E-BF7E-8BF7FD5A74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274320</xdr:colOff>
      <xdr:row>42</xdr:row>
      <xdr:rowOff>30480</xdr:rowOff>
    </xdr:from>
    <xdr:to>
      <xdr:col>10</xdr:col>
      <xdr:colOff>335280</xdr:colOff>
      <xdr:row>44</xdr:row>
      <xdr:rowOff>152400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A8CC2410-387B-0400-8935-BB8E63156194}"/>
            </a:ext>
          </a:extLst>
        </xdr:cNvPr>
        <xdr:cNvSpPr txBox="1"/>
      </xdr:nvSpPr>
      <xdr:spPr>
        <a:xfrm>
          <a:off x="9067800" y="8138160"/>
          <a:ext cx="853440" cy="4876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 b="1">
              <a:solidFill>
                <a:schemeClr val="tx1"/>
              </a:solidFill>
            </a:rPr>
            <a:t>516 €/ha</a:t>
          </a:r>
        </a:p>
        <a:p>
          <a:pPr algn="ctr"/>
          <a:r>
            <a:rPr lang="fr-FR" sz="1100" b="1">
              <a:solidFill>
                <a:schemeClr val="tx1"/>
              </a:solidFill>
            </a:rPr>
            <a:t>69 €/t MS</a:t>
          </a:r>
        </a:p>
      </xdr:txBody>
    </xdr:sp>
    <xdr:clientData/>
  </xdr:twoCellAnchor>
  <xdr:twoCellAnchor>
    <xdr:from>
      <xdr:col>10</xdr:col>
      <xdr:colOff>617220</xdr:colOff>
      <xdr:row>83</xdr:row>
      <xdr:rowOff>175260</xdr:rowOff>
    </xdr:from>
    <xdr:to>
      <xdr:col>11</xdr:col>
      <xdr:colOff>569161</xdr:colOff>
      <xdr:row>86</xdr:row>
      <xdr:rowOff>6078</xdr:rowOff>
    </xdr:to>
    <xdr:sp macro="" textlink="">
      <xdr:nvSpPr>
        <xdr:cNvPr id="7" name="ZoneTexte 1">
          <a:extLst>
            <a:ext uri="{FF2B5EF4-FFF2-40B4-BE49-F238E27FC236}">
              <a16:creationId xmlns:a16="http://schemas.microsoft.com/office/drawing/2014/main" id="{06F7F841-2671-7652-FAD5-79FF4513A9EA}"/>
            </a:ext>
          </a:extLst>
        </xdr:cNvPr>
        <xdr:cNvSpPr txBox="1"/>
      </xdr:nvSpPr>
      <xdr:spPr>
        <a:xfrm>
          <a:off x="10203180" y="15811500"/>
          <a:ext cx="744421" cy="379458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fr-FR" sz="1200" b="1">
              <a:solidFill>
                <a:schemeClr val="tx1"/>
              </a:solidFill>
            </a:rPr>
            <a:t>3,5 h/ha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0.59285</cdr:x>
      <cdr:y>0.15099</cdr:y>
    </cdr:from>
    <cdr:to>
      <cdr:x>0.7722</cdr:x>
      <cdr:y>0.3069</cdr:y>
    </cdr:to>
    <cdr:sp macro="" textlink="">
      <cdr:nvSpPr>
        <cdr:cNvPr id="2" name="ZoneTexte 8">
          <a:extLst xmlns:a="http://schemas.openxmlformats.org/drawingml/2006/main">
            <a:ext uri="{FF2B5EF4-FFF2-40B4-BE49-F238E27FC236}">
              <a16:creationId xmlns:a16="http://schemas.microsoft.com/office/drawing/2014/main" id="{A8CC2410-387B-0400-8935-BB8E63156194}"/>
            </a:ext>
          </a:extLst>
        </cdr:cNvPr>
        <cdr:cNvSpPr txBox="1"/>
      </cdr:nvSpPr>
      <cdr:spPr>
        <a:xfrm xmlns:a="http://schemas.openxmlformats.org/drawingml/2006/main">
          <a:off x="3399447" y="505656"/>
          <a:ext cx="1028402" cy="5221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100" b="1">
              <a:solidFill>
                <a:schemeClr val="tx1"/>
              </a:solidFill>
            </a:rPr>
            <a:t>494 €/ha</a:t>
          </a:r>
        </a:p>
        <a:p xmlns:a="http://schemas.openxmlformats.org/drawingml/2006/main">
          <a:pPr algn="ctr"/>
          <a:r>
            <a:rPr lang="fr-FR" sz="1100" b="1">
              <a:solidFill>
                <a:schemeClr val="tx1"/>
              </a:solidFill>
            </a:rPr>
            <a:t>66 €/t MS</a:t>
          </a:r>
        </a:p>
      </cdr:txBody>
    </cdr:sp>
  </cdr:relSizeAnchor>
  <cdr:relSizeAnchor xmlns:cdr="http://schemas.openxmlformats.org/drawingml/2006/chartDrawing">
    <cdr:from>
      <cdr:x>0.36501</cdr:x>
      <cdr:y>0.0948</cdr:y>
    </cdr:from>
    <cdr:to>
      <cdr:x>0.54436</cdr:x>
      <cdr:y>0.25071</cdr:y>
    </cdr:to>
    <cdr:sp macro="" textlink="">
      <cdr:nvSpPr>
        <cdr:cNvPr id="3" name="ZoneTexte 8">
          <a:extLst xmlns:a="http://schemas.openxmlformats.org/drawingml/2006/main">
            <a:ext uri="{FF2B5EF4-FFF2-40B4-BE49-F238E27FC236}">
              <a16:creationId xmlns:a16="http://schemas.microsoft.com/office/drawing/2014/main" id="{1C2100F2-17E0-1459-26E8-160D4BE2F650}"/>
            </a:ext>
          </a:extLst>
        </cdr:cNvPr>
        <cdr:cNvSpPr txBox="1"/>
      </cdr:nvSpPr>
      <cdr:spPr>
        <a:xfrm xmlns:a="http://schemas.openxmlformats.org/drawingml/2006/main">
          <a:off x="2092960" y="317500"/>
          <a:ext cx="1028402" cy="5221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100" b="1">
              <a:solidFill>
                <a:schemeClr val="tx1"/>
              </a:solidFill>
            </a:rPr>
            <a:t>565 €/ha</a:t>
          </a:r>
        </a:p>
        <a:p xmlns:a="http://schemas.openxmlformats.org/drawingml/2006/main">
          <a:pPr algn="ctr"/>
          <a:r>
            <a:rPr lang="fr-FR" sz="1100" b="1">
              <a:solidFill>
                <a:schemeClr val="tx1"/>
              </a:solidFill>
            </a:rPr>
            <a:t>65 €/t MS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0.17852</cdr:x>
      <cdr:y>0.32562</cdr:y>
    </cdr:from>
    <cdr:to>
      <cdr:x>0.30482</cdr:x>
      <cdr:y>0.45414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B979D607-E01A-0FB4-929C-F6CA9036B0A5}"/>
            </a:ext>
          </a:extLst>
        </cdr:cNvPr>
        <cdr:cNvSpPr txBox="1"/>
      </cdr:nvSpPr>
      <cdr:spPr>
        <a:xfrm xmlns:a="http://schemas.openxmlformats.org/drawingml/2006/main">
          <a:off x="1052231" y="961485"/>
          <a:ext cx="744421" cy="3794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r>
            <a:rPr lang="fr-FR" sz="1200" b="1">
              <a:solidFill>
                <a:schemeClr val="tx1"/>
              </a:solidFill>
            </a:rPr>
            <a:t>3,3 h/ha</a:t>
          </a:r>
        </a:p>
      </cdr:txBody>
    </cdr:sp>
  </cdr:relSizeAnchor>
  <cdr:relSizeAnchor xmlns:cdr="http://schemas.openxmlformats.org/drawingml/2006/chartDrawing">
    <cdr:from>
      <cdr:x>0.58574</cdr:x>
      <cdr:y>0.46285</cdr:y>
    </cdr:from>
    <cdr:to>
      <cdr:x>0.71204</cdr:x>
      <cdr:y>0.56387</cdr:y>
    </cdr:to>
    <cdr:sp macro="" textlink="">
      <cdr:nvSpPr>
        <cdr:cNvPr id="3" name="ZoneTexte 1">
          <a:extLst xmlns:a="http://schemas.openxmlformats.org/drawingml/2006/main">
            <a:ext uri="{FF2B5EF4-FFF2-40B4-BE49-F238E27FC236}">
              <a16:creationId xmlns:a16="http://schemas.microsoft.com/office/drawing/2014/main" id="{E8EA872F-6099-62CB-249F-22286D21C363}"/>
            </a:ext>
          </a:extLst>
        </cdr:cNvPr>
        <cdr:cNvSpPr txBox="1"/>
      </cdr:nvSpPr>
      <cdr:spPr>
        <a:xfrm xmlns:a="http://schemas.openxmlformats.org/drawingml/2006/main">
          <a:off x="3452373" y="1366674"/>
          <a:ext cx="744421" cy="2982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200" b="1">
              <a:solidFill>
                <a:schemeClr val="tx1"/>
              </a:solidFill>
            </a:rPr>
            <a:t>3 h/ha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0.17491</cdr:x>
      <cdr:y>0.36131</cdr:y>
    </cdr:from>
    <cdr:to>
      <cdr:x>0.30121</cdr:x>
      <cdr:y>0.48982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E8EA872F-6099-62CB-249F-22286D21C363}"/>
            </a:ext>
          </a:extLst>
        </cdr:cNvPr>
        <cdr:cNvSpPr txBox="1"/>
      </cdr:nvSpPr>
      <cdr:spPr>
        <a:xfrm xmlns:a="http://schemas.openxmlformats.org/drawingml/2006/main">
          <a:off x="1048936" y="1117784"/>
          <a:ext cx="757413" cy="3975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200" b="1">
              <a:solidFill>
                <a:schemeClr val="tx1"/>
              </a:solidFill>
            </a:rPr>
            <a:t>106 l/ha</a:t>
          </a:r>
        </a:p>
      </cdr:txBody>
    </cdr:sp>
  </cdr:relSizeAnchor>
  <cdr:relSizeAnchor xmlns:cdr="http://schemas.openxmlformats.org/drawingml/2006/chartDrawing">
    <cdr:from>
      <cdr:x>0.37728</cdr:x>
      <cdr:y>0.36365</cdr:y>
    </cdr:from>
    <cdr:to>
      <cdr:x>0.50358</cdr:x>
      <cdr:y>0.49217</cdr:y>
    </cdr:to>
    <cdr:sp macro="" textlink="">
      <cdr:nvSpPr>
        <cdr:cNvPr id="3" name="ZoneTexte 1">
          <a:extLst xmlns:a="http://schemas.openxmlformats.org/drawingml/2006/main">
            <a:ext uri="{FF2B5EF4-FFF2-40B4-BE49-F238E27FC236}">
              <a16:creationId xmlns:a16="http://schemas.microsoft.com/office/drawing/2014/main" id="{97F1D631-2B56-D1D8-B44A-0E3A8B301DAD}"/>
            </a:ext>
          </a:extLst>
        </cdr:cNvPr>
        <cdr:cNvSpPr txBox="1"/>
      </cdr:nvSpPr>
      <cdr:spPr>
        <a:xfrm xmlns:a="http://schemas.openxmlformats.org/drawingml/2006/main">
          <a:off x="2262501" y="1125043"/>
          <a:ext cx="757413" cy="3976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200" b="1">
              <a:solidFill>
                <a:schemeClr val="tx1"/>
              </a:solidFill>
            </a:rPr>
            <a:t>110 l/ha</a:t>
          </a:r>
        </a:p>
      </cdr:txBody>
    </cdr:sp>
  </cdr:relSizeAnchor>
  <cdr:relSizeAnchor xmlns:cdr="http://schemas.openxmlformats.org/drawingml/2006/chartDrawing">
    <cdr:from>
      <cdr:x>0.56629</cdr:x>
      <cdr:y>0.37849</cdr:y>
    </cdr:from>
    <cdr:to>
      <cdr:x>0.69259</cdr:x>
      <cdr:y>0.50701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9B721168-10DD-84DC-80E2-094870FBC52B}"/>
            </a:ext>
          </a:extLst>
        </cdr:cNvPr>
        <cdr:cNvSpPr txBox="1"/>
      </cdr:nvSpPr>
      <cdr:spPr>
        <a:xfrm xmlns:a="http://schemas.openxmlformats.org/drawingml/2006/main">
          <a:off x="3395980" y="1170940"/>
          <a:ext cx="757413" cy="3976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200" b="1">
              <a:solidFill>
                <a:schemeClr val="tx1"/>
              </a:solidFill>
            </a:rPr>
            <a:t>100 l/ha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66"/>
  <sheetViews>
    <sheetView zoomScaleNormal="100" workbookViewId="0">
      <pane xSplit="1" ySplit="4" topLeftCell="B52" activePane="bottomRight" state="frozen"/>
      <selection pane="topRight" activeCell="B1" sqref="B1"/>
      <selection pane="bottomLeft" activeCell="A5" sqref="A5"/>
      <selection pane="bottomRight" activeCell="G65" sqref="G65"/>
    </sheetView>
  </sheetViews>
  <sheetFormatPr baseColWidth="10" defaultRowHeight="15" x14ac:dyDescent="0.25"/>
  <cols>
    <col min="1" max="1" width="36.7109375" customWidth="1"/>
    <col min="2" max="2" width="10.5703125" customWidth="1"/>
  </cols>
  <sheetData>
    <row r="2" spans="1:5" x14ac:dyDescent="0.25">
      <c r="A2" s="11" t="s">
        <v>149</v>
      </c>
    </row>
    <row r="4" spans="1:5" s="4" customFormat="1" x14ac:dyDescent="0.25">
      <c r="C4" s="4" t="s">
        <v>152</v>
      </c>
      <c r="D4" s="4" t="s">
        <v>153</v>
      </c>
      <c r="E4" s="4" t="s">
        <v>154</v>
      </c>
    </row>
    <row r="5" spans="1:5" x14ac:dyDescent="0.25">
      <c r="A5" t="s">
        <v>0</v>
      </c>
    </row>
    <row r="6" spans="1:5" x14ac:dyDescent="0.25">
      <c r="A6" t="s">
        <v>1</v>
      </c>
    </row>
    <row r="7" spans="1:5" x14ac:dyDescent="0.25">
      <c r="A7" t="s">
        <v>2</v>
      </c>
    </row>
    <row r="8" spans="1:5" x14ac:dyDescent="0.25">
      <c r="A8" s="2" t="s">
        <v>20</v>
      </c>
      <c r="B8" s="2"/>
      <c r="C8" s="2">
        <f>SUM(C5:C7)</f>
        <v>0</v>
      </c>
      <c r="D8" s="2">
        <f t="shared" ref="D8:E8" si="0">SUM(D5:D7)</f>
        <v>0</v>
      </c>
      <c r="E8" s="2">
        <f t="shared" si="0"/>
        <v>0</v>
      </c>
    </row>
    <row r="9" spans="1:5" x14ac:dyDescent="0.25">
      <c r="A9" t="s">
        <v>3</v>
      </c>
    </row>
    <row r="10" spans="1:5" x14ac:dyDescent="0.25">
      <c r="A10" t="s">
        <v>4</v>
      </c>
    </row>
    <row r="11" spans="1:5" x14ac:dyDescent="0.25">
      <c r="A11" t="s">
        <v>5</v>
      </c>
    </row>
    <row r="12" spans="1:5" x14ac:dyDescent="0.25">
      <c r="A12" t="s">
        <v>10</v>
      </c>
    </row>
    <row r="13" spans="1:5" x14ac:dyDescent="0.25">
      <c r="A13" t="s">
        <v>11</v>
      </c>
    </row>
    <row r="14" spans="1:5" x14ac:dyDescent="0.25">
      <c r="A14" t="s">
        <v>12</v>
      </c>
    </row>
    <row r="16" spans="1:5" x14ac:dyDescent="0.25">
      <c r="A16" t="s">
        <v>6</v>
      </c>
      <c r="C16" s="1">
        <f>+(C5*C9*1000)</f>
        <v>0</v>
      </c>
      <c r="D16" s="1">
        <f>+(D5*D9*1000)</f>
        <v>0</v>
      </c>
      <c r="E16" s="1">
        <f>+(E5*E9*1000)</f>
        <v>0</v>
      </c>
    </row>
    <row r="17" spans="1:6" x14ac:dyDescent="0.25">
      <c r="A17" t="s">
        <v>7</v>
      </c>
      <c r="C17" s="1">
        <f>(C6*C10*1000)</f>
        <v>0</v>
      </c>
      <c r="D17" s="1">
        <f>(D6*D10*1000)</f>
        <v>0</v>
      </c>
      <c r="E17" s="1">
        <f>(E6*E10*1000)</f>
        <v>0</v>
      </c>
    </row>
    <row r="18" spans="1:6" x14ac:dyDescent="0.25">
      <c r="A18" t="s">
        <v>8</v>
      </c>
      <c r="C18" s="1">
        <f t="shared" ref="C18:E18" si="1">C7*C11*1000</f>
        <v>0</v>
      </c>
      <c r="D18" s="1">
        <f>D7*D11*1000</f>
        <v>0</v>
      </c>
      <c r="E18" s="1">
        <f t="shared" si="1"/>
        <v>0</v>
      </c>
    </row>
    <row r="19" spans="1:6" x14ac:dyDescent="0.25">
      <c r="A19" s="2" t="s">
        <v>9</v>
      </c>
      <c r="B19" s="2"/>
      <c r="C19" s="3">
        <f>SUM(C16:C18)</f>
        <v>0</v>
      </c>
      <c r="D19" s="3">
        <f>SUM(D16:D18)</f>
        <v>0</v>
      </c>
      <c r="E19" s="3">
        <f>SUM(E16:E18)</f>
        <v>0</v>
      </c>
    </row>
    <row r="20" spans="1:6" x14ac:dyDescent="0.25">
      <c r="A20" t="s">
        <v>13</v>
      </c>
      <c r="C20" s="1">
        <f t="shared" ref="C20:E22" si="2">C5*C12*10</f>
        <v>0</v>
      </c>
      <c r="D20" s="1">
        <f t="shared" si="2"/>
        <v>0</v>
      </c>
      <c r="E20" s="1">
        <f t="shared" si="2"/>
        <v>0</v>
      </c>
    </row>
    <row r="21" spans="1:6" x14ac:dyDescent="0.25">
      <c r="A21" t="s">
        <v>14</v>
      </c>
      <c r="C21" s="1">
        <f t="shared" si="2"/>
        <v>0</v>
      </c>
      <c r="D21" s="1">
        <f t="shared" si="2"/>
        <v>0</v>
      </c>
      <c r="E21" s="1">
        <f t="shared" si="2"/>
        <v>0</v>
      </c>
    </row>
    <row r="22" spans="1:6" x14ac:dyDescent="0.25">
      <c r="A22" t="s">
        <v>15</v>
      </c>
      <c r="C22" s="1">
        <f t="shared" si="2"/>
        <v>0</v>
      </c>
      <c r="D22" s="1">
        <f t="shared" si="2"/>
        <v>0</v>
      </c>
      <c r="E22" s="1">
        <f t="shared" si="2"/>
        <v>0</v>
      </c>
    </row>
    <row r="23" spans="1:6" x14ac:dyDescent="0.25">
      <c r="A23" s="2" t="s">
        <v>16</v>
      </c>
      <c r="B23" s="2"/>
      <c r="C23" s="3">
        <f>SUM(C20:C22)</f>
        <v>0</v>
      </c>
      <c r="D23" s="3">
        <f>SUM(D20:D22)</f>
        <v>0</v>
      </c>
      <c r="E23" s="3">
        <f>SUM(E20:E22)</f>
        <v>0</v>
      </c>
    </row>
    <row r="25" spans="1:6" x14ac:dyDescent="0.25">
      <c r="A25" s="127" t="s">
        <v>125</v>
      </c>
      <c r="B25" s="127"/>
      <c r="C25" s="127"/>
      <c r="D25" s="127"/>
      <c r="E25" s="127"/>
    </row>
    <row r="27" spans="1:6" ht="15.75" thickBot="1" x14ac:dyDescent="0.3">
      <c r="A27" s="11" t="s">
        <v>97</v>
      </c>
    </row>
    <row r="28" spans="1:6" ht="15.75" thickTop="1" x14ac:dyDescent="0.25">
      <c r="A28" s="8" t="s">
        <v>101</v>
      </c>
      <c r="B28" s="8"/>
      <c r="C28" s="153"/>
      <c r="D28" s="153"/>
      <c r="E28" s="153"/>
      <c r="F28" t="s">
        <v>96</v>
      </c>
    </row>
    <row r="29" spans="1:6" x14ac:dyDescent="0.25">
      <c r="A29" t="s">
        <v>98</v>
      </c>
      <c r="C29" s="154"/>
      <c r="D29" s="154"/>
      <c r="E29" s="154"/>
    </row>
    <row r="30" spans="1:6" x14ac:dyDescent="0.25">
      <c r="A30" t="s">
        <v>99</v>
      </c>
      <c r="C30" s="154">
        <v>0</v>
      </c>
      <c r="D30" s="154">
        <v>0</v>
      </c>
      <c r="E30" s="154">
        <v>0</v>
      </c>
    </row>
    <row r="31" spans="1:6" ht="15.75" thickBot="1" x14ac:dyDescent="0.3">
      <c r="A31" s="103" t="s">
        <v>107</v>
      </c>
      <c r="B31" s="103"/>
      <c r="C31" s="155" t="e">
        <f>(C28+C29+C30)/C25</f>
        <v>#DIV/0!</v>
      </c>
      <c r="D31" s="155" t="e">
        <f>(D28+D29+D30)/D25</f>
        <v>#DIV/0!</v>
      </c>
      <c r="E31" s="155" t="e">
        <f>(E28+E29+E30)/E25</f>
        <v>#DIV/0!</v>
      </c>
    </row>
    <row r="32" spans="1:6" ht="15.75" thickTop="1" x14ac:dyDescent="0.25">
      <c r="A32" t="s">
        <v>102</v>
      </c>
      <c r="C32" s="5"/>
      <c r="D32" s="5"/>
    </row>
    <row r="33" spans="1:5" x14ac:dyDescent="0.25">
      <c r="A33" t="s">
        <v>126</v>
      </c>
      <c r="B33" s="131"/>
      <c r="C33">
        <v>0</v>
      </c>
      <c r="D33">
        <v>0</v>
      </c>
      <c r="E33">
        <v>0</v>
      </c>
    </row>
    <row r="34" spans="1:5" x14ac:dyDescent="0.25">
      <c r="A34" t="s">
        <v>150</v>
      </c>
      <c r="B34" s="131"/>
      <c r="C34" s="156">
        <v>0</v>
      </c>
      <c r="D34" s="156">
        <v>0</v>
      </c>
      <c r="E34" s="156">
        <v>0</v>
      </c>
    </row>
    <row r="35" spans="1:5" x14ac:dyDescent="0.25">
      <c r="A35" t="s">
        <v>151</v>
      </c>
      <c r="B35" s="131"/>
      <c r="C35" s="156">
        <v>0</v>
      </c>
      <c r="D35" s="156">
        <v>0</v>
      </c>
      <c r="E35" s="156">
        <v>0</v>
      </c>
    </row>
    <row r="36" spans="1:5" x14ac:dyDescent="0.25">
      <c r="A36" t="s">
        <v>29</v>
      </c>
      <c r="C36" s="10">
        <f>(C33*$B$33)+(C34*$B$34)+(C35*$B$35)</f>
        <v>0</v>
      </c>
      <c r="D36" s="10">
        <f t="shared" ref="D36:E36" si="3">(D33*$B$33)+(D34*$B$34)+(D35*$B$35)</f>
        <v>0</v>
      </c>
      <c r="E36" s="10">
        <f t="shared" si="3"/>
        <v>0</v>
      </c>
    </row>
    <row r="37" spans="1:5" x14ac:dyDescent="0.25">
      <c r="A37" t="s">
        <v>92</v>
      </c>
      <c r="C37" s="10"/>
      <c r="D37" s="10"/>
    </row>
    <row r="38" spans="1:5" ht="15.75" thickBot="1" x14ac:dyDescent="0.3">
      <c r="A38" s="103" t="s">
        <v>106</v>
      </c>
      <c r="B38" s="103"/>
      <c r="C38" s="104">
        <f>C32+C36+C37</f>
        <v>0</v>
      </c>
      <c r="D38" s="104">
        <f>D32+D36+D37</f>
        <v>0</v>
      </c>
      <c r="E38" s="104">
        <f>E32+E36+E37</f>
        <v>0</v>
      </c>
    </row>
    <row r="39" spans="1:5" ht="16.5" thickTop="1" thickBot="1" x14ac:dyDescent="0.3">
      <c r="A39" s="106" t="s">
        <v>100</v>
      </c>
      <c r="B39" s="106"/>
      <c r="C39" s="107"/>
      <c r="D39" s="107"/>
      <c r="E39" s="107"/>
    </row>
    <row r="40" spans="1:5" ht="15.75" thickTop="1" x14ac:dyDescent="0.25">
      <c r="A40" s="11" t="s">
        <v>116</v>
      </c>
      <c r="B40" s="11"/>
      <c r="C40" s="105" t="e">
        <f>C31+C38+C39</f>
        <v>#DIV/0!</v>
      </c>
      <c r="D40" s="105" t="e">
        <f>D31+D38+D39</f>
        <v>#DIV/0!</v>
      </c>
      <c r="E40" s="105" t="e">
        <f>E31+E38+E39</f>
        <v>#DIV/0!</v>
      </c>
    </row>
    <row r="41" spans="1:5" x14ac:dyDescent="0.25">
      <c r="A41" s="11" t="s">
        <v>108</v>
      </c>
      <c r="B41" s="11"/>
      <c r="C41" s="105" t="e">
        <f>C40/C8</f>
        <v>#DIV/0!</v>
      </c>
      <c r="D41" s="105" t="e">
        <f>D40/D8</f>
        <v>#DIV/0!</v>
      </c>
      <c r="E41" s="105" t="e">
        <f>E40/E8</f>
        <v>#DIV/0!</v>
      </c>
    </row>
    <row r="42" spans="1:5" x14ac:dyDescent="0.25">
      <c r="A42" t="s">
        <v>28</v>
      </c>
      <c r="C42" s="5"/>
      <c r="D42" s="5"/>
    </row>
    <row r="43" spans="1:5" x14ac:dyDescent="0.25">
      <c r="A43" s="131" t="s">
        <v>26</v>
      </c>
      <c r="B43" s="131"/>
      <c r="C43" s="132">
        <v>10000</v>
      </c>
      <c r="D43" s="132">
        <v>10000</v>
      </c>
      <c r="E43" s="132">
        <v>10000</v>
      </c>
    </row>
    <row r="44" spans="1:5" x14ac:dyDescent="0.25">
      <c r="A44" s="131" t="s">
        <v>27</v>
      </c>
      <c r="B44" s="131"/>
      <c r="C44" s="131">
        <v>1800</v>
      </c>
      <c r="D44" s="131">
        <v>1800</v>
      </c>
      <c r="E44" s="131">
        <v>1800</v>
      </c>
    </row>
    <row r="45" spans="1:5" x14ac:dyDescent="0.25">
      <c r="A45" t="s">
        <v>21</v>
      </c>
      <c r="C45" s="6">
        <f>((C43-C19)/1000)-C46</f>
        <v>8.125</v>
      </c>
      <c r="D45" s="6">
        <f>((D43-D19)/1000)-D46</f>
        <v>8.125</v>
      </c>
      <c r="E45" s="6">
        <f>((E43-E19)/1000)-E46</f>
        <v>8.125</v>
      </c>
    </row>
    <row r="46" spans="1:5" x14ac:dyDescent="0.25">
      <c r="A46" t="s">
        <v>22</v>
      </c>
      <c r="C46" s="6">
        <f>(((C44-C23)-(120*((C43-(C19*1.33))/1000)))/320)</f>
        <v>1.875</v>
      </c>
      <c r="D46" s="6">
        <f>(((D44-D23)-(120*((D43-(D19*1.33))/1000)))/320)</f>
        <v>1.875</v>
      </c>
      <c r="E46" s="6">
        <f>(((E44-E23)-(120*((E43-(E19*1.33))/1000)))/320)</f>
        <v>1.875</v>
      </c>
    </row>
    <row r="47" spans="1:5" x14ac:dyDescent="0.25">
      <c r="A47" t="s">
        <v>30</v>
      </c>
      <c r="B47" s="131"/>
      <c r="C47" s="10">
        <f>(C45*$B$47)+(C46*$B$48)</f>
        <v>0</v>
      </c>
      <c r="D47" s="10">
        <f t="shared" ref="D47" si="4">(D45*$B$47)+(D46*$B$48)</f>
        <v>0</v>
      </c>
      <c r="E47" s="10">
        <f>(E45*$B$47)+(E46*$B$48)</f>
        <v>0</v>
      </c>
    </row>
    <row r="48" spans="1:5" x14ac:dyDescent="0.25">
      <c r="A48" t="s">
        <v>31</v>
      </c>
      <c r="B48" s="131"/>
      <c r="C48" s="10"/>
      <c r="D48" s="10"/>
    </row>
    <row r="49" spans="1:5" x14ac:dyDescent="0.25">
      <c r="A49" t="s">
        <v>33</v>
      </c>
      <c r="C49" s="10"/>
      <c r="D49" s="10"/>
    </row>
    <row r="50" spans="1:5" x14ac:dyDescent="0.25">
      <c r="A50" t="s">
        <v>32</v>
      </c>
      <c r="C50" s="10">
        <f t="shared" ref="C50" si="5">C47</f>
        <v>0</v>
      </c>
      <c r="D50" s="10">
        <f t="shared" ref="D50:E50" si="6">D47</f>
        <v>0</v>
      </c>
      <c r="E50" s="10">
        <f t="shared" si="6"/>
        <v>0</v>
      </c>
    </row>
    <row r="51" spans="1:5" x14ac:dyDescent="0.25">
      <c r="A51" t="s">
        <v>23</v>
      </c>
      <c r="C51" s="10" t="e">
        <f>(C40)+C47+C49</f>
        <v>#DIV/0!</v>
      </c>
      <c r="D51" s="10" t="e">
        <f t="shared" ref="D51:E51" si="7">D40+D47+D49</f>
        <v>#DIV/0!</v>
      </c>
      <c r="E51" s="10" t="e">
        <f t="shared" si="7"/>
        <v>#DIV/0!</v>
      </c>
    </row>
    <row r="52" spans="1:5" x14ac:dyDescent="0.25">
      <c r="A52" s="2" t="s">
        <v>24</v>
      </c>
      <c r="B52" s="2"/>
      <c r="C52" s="7" t="e">
        <f t="shared" ref="C52" si="8">C51/12000</f>
        <v>#DIV/0!</v>
      </c>
      <c r="D52" s="7" t="e">
        <f>D51/12000</f>
        <v>#DIV/0!</v>
      </c>
      <c r="E52" s="7" t="e">
        <f>E51/12000</f>
        <v>#DIV/0!</v>
      </c>
    </row>
    <row r="53" spans="1:5" s="2" customFormat="1" x14ac:dyDescent="0.25">
      <c r="A53" s="2" t="s">
        <v>25</v>
      </c>
      <c r="C53" s="7" t="e">
        <f t="shared" ref="C53" si="9">C51/2200</f>
        <v>#DIV/0!</v>
      </c>
      <c r="D53" s="7" t="e">
        <f>D51/2200</f>
        <v>#DIV/0!</v>
      </c>
      <c r="E53" s="7" t="e">
        <f>E51/2200</f>
        <v>#DIV/0!</v>
      </c>
    </row>
    <row r="54" spans="1:5" s="2" customFormat="1" x14ac:dyDescent="0.25">
      <c r="A54"/>
      <c r="B54"/>
      <c r="C54" s="10"/>
      <c r="D54"/>
    </row>
    <row r="55" spans="1:5" ht="15.75" thickBot="1" x14ac:dyDescent="0.3">
      <c r="A55" s="102" t="s">
        <v>88</v>
      </c>
      <c r="B55" s="9"/>
      <c r="C55" s="9"/>
      <c r="D55" s="9"/>
      <c r="E55" s="9"/>
    </row>
    <row r="56" spans="1:5" ht="15.75" thickTop="1" x14ac:dyDescent="0.25">
      <c r="A56" s="128" t="s">
        <v>109</v>
      </c>
      <c r="B56" s="95"/>
      <c r="C56" s="129"/>
      <c r="D56" s="129"/>
      <c r="E56" s="129"/>
    </row>
    <row r="57" spans="1:5" x14ac:dyDescent="0.25">
      <c r="A57" s="108" t="s">
        <v>110</v>
      </c>
      <c r="C57" s="109" t="e">
        <f>C56/C25</f>
        <v>#DIV/0!</v>
      </c>
      <c r="D57" s="109" t="e">
        <f>D56/D25</f>
        <v>#DIV/0!</v>
      </c>
      <c r="E57" s="109" t="e">
        <f>E56/E25</f>
        <v>#DIV/0!</v>
      </c>
    </row>
    <row r="58" spans="1:5" x14ac:dyDescent="0.25">
      <c r="A58" s="108" t="s">
        <v>111</v>
      </c>
      <c r="C58" s="109"/>
      <c r="D58" s="109"/>
      <c r="E58" s="109"/>
    </row>
    <row r="59" spans="1:5" x14ac:dyDescent="0.25">
      <c r="A59" s="108" t="s">
        <v>112</v>
      </c>
      <c r="C59" s="109"/>
      <c r="D59" s="109"/>
      <c r="E59" s="109"/>
    </row>
    <row r="60" spans="1:5" x14ac:dyDescent="0.25">
      <c r="A60" s="11" t="s">
        <v>103</v>
      </c>
      <c r="B60" s="11"/>
      <c r="C60" s="110" t="e">
        <f>SUM(C57:C59)</f>
        <v>#DIV/0!</v>
      </c>
      <c r="D60" s="110" t="e">
        <f>SUM(D57:D59)</f>
        <v>#DIV/0!</v>
      </c>
      <c r="E60" s="110" t="e">
        <f>SUM(E57:E59)</f>
        <v>#DIV/0!</v>
      </c>
    </row>
    <row r="61" spans="1:5" ht="15.75" thickBot="1" x14ac:dyDescent="0.3">
      <c r="A61" s="102" t="s">
        <v>89</v>
      </c>
      <c r="B61" s="9"/>
      <c r="C61" s="9"/>
      <c r="D61" s="9"/>
      <c r="E61" s="9"/>
    </row>
    <row r="62" spans="1:5" ht="15.75" thickTop="1" x14ac:dyDescent="0.25">
      <c r="A62" s="95" t="s">
        <v>127</v>
      </c>
      <c r="B62" s="95"/>
      <c r="C62" s="130"/>
      <c r="D62" s="130"/>
      <c r="E62" s="130"/>
    </row>
    <row r="63" spans="1:5" x14ac:dyDescent="0.25">
      <c r="A63" t="s">
        <v>113</v>
      </c>
      <c r="C63" s="1" t="e">
        <f>C62/C25</f>
        <v>#DIV/0!</v>
      </c>
      <c r="D63" s="1" t="e">
        <f>D62/D25</f>
        <v>#DIV/0!</v>
      </c>
      <c r="E63" s="1" t="e">
        <f>E62/E25</f>
        <v>#DIV/0!</v>
      </c>
    </row>
    <row r="64" spans="1:5" x14ac:dyDescent="0.25">
      <c r="A64" t="s">
        <v>114</v>
      </c>
      <c r="C64" s="1"/>
      <c r="D64" s="1"/>
      <c r="E64" s="1"/>
    </row>
    <row r="65" spans="1:5" x14ac:dyDescent="0.25">
      <c r="A65" t="s">
        <v>115</v>
      </c>
      <c r="C65" s="1"/>
      <c r="D65" s="1"/>
      <c r="E65" s="1"/>
    </row>
    <row r="66" spans="1:5" x14ac:dyDescent="0.25">
      <c r="A66" s="11" t="s">
        <v>104</v>
      </c>
      <c r="B66" s="11"/>
      <c r="C66" s="111" t="e">
        <f>SUM(C63:C65)</f>
        <v>#DIV/0!</v>
      </c>
      <c r="D66" s="111" t="e">
        <f>SUM(D63:D65)</f>
        <v>#DIV/0!</v>
      </c>
      <c r="E66" s="111" t="e">
        <f>SUM(E63:E65)</f>
        <v>#DIV/0!</v>
      </c>
    </row>
  </sheetData>
  <phoneticPr fontId="19" type="noConversion"/>
  <pageMargins left="0.7" right="0.7" top="0.75" bottom="0.75" header="0.3" footer="0.3"/>
  <pageSetup paperSize="9"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22855-FA92-4D68-90B7-B6DBD0E2DE11}">
  <dimension ref="A1:N77"/>
  <sheetViews>
    <sheetView topLeftCell="A18" workbookViewId="0">
      <selection activeCell="F4" sqref="F4"/>
    </sheetView>
  </sheetViews>
  <sheetFormatPr baseColWidth="10" defaultRowHeight="15" x14ac:dyDescent="0.25"/>
  <cols>
    <col min="1" max="1" width="42.7109375" customWidth="1"/>
    <col min="2" max="2" width="16.140625" customWidth="1"/>
    <col min="3" max="3" width="13.28515625" customWidth="1"/>
    <col min="4" max="4" width="18.7109375" customWidth="1"/>
    <col min="5" max="5" width="16.7109375" customWidth="1"/>
    <col min="6" max="6" width="10.7109375" customWidth="1"/>
    <col min="7" max="7" width="11.85546875" customWidth="1"/>
    <col min="8" max="8" width="14.28515625" customWidth="1"/>
    <col min="14" max="14" width="13.5703125" customWidth="1"/>
    <col min="258" max="258" width="42.7109375" customWidth="1"/>
    <col min="259" max="259" width="13.28515625" customWidth="1"/>
    <col min="260" max="260" width="18.7109375" customWidth="1"/>
    <col min="261" max="261" width="16.7109375" customWidth="1"/>
    <col min="262" max="262" width="10.7109375" customWidth="1"/>
    <col min="263" max="263" width="11.85546875" customWidth="1"/>
    <col min="264" max="264" width="18.5703125" customWidth="1"/>
    <col min="514" max="514" width="42.7109375" customWidth="1"/>
    <col min="515" max="515" width="13.28515625" customWidth="1"/>
    <col min="516" max="516" width="18.7109375" customWidth="1"/>
    <col min="517" max="517" width="16.7109375" customWidth="1"/>
    <col min="518" max="518" width="10.7109375" customWidth="1"/>
    <col min="519" max="519" width="11.85546875" customWidth="1"/>
    <col min="520" max="520" width="18.5703125" customWidth="1"/>
    <col min="770" max="770" width="42.7109375" customWidth="1"/>
    <col min="771" max="771" width="13.28515625" customWidth="1"/>
    <col min="772" max="772" width="18.7109375" customWidth="1"/>
    <col min="773" max="773" width="16.7109375" customWidth="1"/>
    <col min="774" max="774" width="10.7109375" customWidth="1"/>
    <col min="775" max="775" width="11.85546875" customWidth="1"/>
    <col min="776" max="776" width="18.5703125" customWidth="1"/>
    <col min="1026" max="1026" width="42.7109375" customWidth="1"/>
    <col min="1027" max="1027" width="13.28515625" customWidth="1"/>
    <col min="1028" max="1028" width="18.7109375" customWidth="1"/>
    <col min="1029" max="1029" width="16.7109375" customWidth="1"/>
    <col min="1030" max="1030" width="10.7109375" customWidth="1"/>
    <col min="1031" max="1031" width="11.85546875" customWidth="1"/>
    <col min="1032" max="1032" width="18.5703125" customWidth="1"/>
    <col min="1282" max="1282" width="42.7109375" customWidth="1"/>
    <col min="1283" max="1283" width="13.28515625" customWidth="1"/>
    <col min="1284" max="1284" width="18.7109375" customWidth="1"/>
    <col min="1285" max="1285" width="16.7109375" customWidth="1"/>
    <col min="1286" max="1286" width="10.7109375" customWidth="1"/>
    <col min="1287" max="1287" width="11.85546875" customWidth="1"/>
    <col min="1288" max="1288" width="18.5703125" customWidth="1"/>
    <col min="1538" max="1538" width="42.7109375" customWidth="1"/>
    <col min="1539" max="1539" width="13.28515625" customWidth="1"/>
    <col min="1540" max="1540" width="18.7109375" customWidth="1"/>
    <col min="1541" max="1541" width="16.7109375" customWidth="1"/>
    <col min="1542" max="1542" width="10.7109375" customWidth="1"/>
    <col min="1543" max="1543" width="11.85546875" customWidth="1"/>
    <col min="1544" max="1544" width="18.5703125" customWidth="1"/>
    <col min="1794" max="1794" width="42.7109375" customWidth="1"/>
    <col min="1795" max="1795" width="13.28515625" customWidth="1"/>
    <col min="1796" max="1796" width="18.7109375" customWidth="1"/>
    <col min="1797" max="1797" width="16.7109375" customWidth="1"/>
    <col min="1798" max="1798" width="10.7109375" customWidth="1"/>
    <col min="1799" max="1799" width="11.85546875" customWidth="1"/>
    <col min="1800" max="1800" width="18.5703125" customWidth="1"/>
    <col min="2050" max="2050" width="42.7109375" customWidth="1"/>
    <col min="2051" max="2051" width="13.28515625" customWidth="1"/>
    <col min="2052" max="2052" width="18.7109375" customWidth="1"/>
    <col min="2053" max="2053" width="16.7109375" customWidth="1"/>
    <col min="2054" max="2054" width="10.7109375" customWidth="1"/>
    <col min="2055" max="2055" width="11.85546875" customWidth="1"/>
    <col min="2056" max="2056" width="18.5703125" customWidth="1"/>
    <col min="2306" max="2306" width="42.7109375" customWidth="1"/>
    <col min="2307" max="2307" width="13.28515625" customWidth="1"/>
    <col min="2308" max="2308" width="18.7109375" customWidth="1"/>
    <col min="2309" max="2309" width="16.7109375" customWidth="1"/>
    <col min="2310" max="2310" width="10.7109375" customWidth="1"/>
    <col min="2311" max="2311" width="11.85546875" customWidth="1"/>
    <col min="2312" max="2312" width="18.5703125" customWidth="1"/>
    <col min="2562" max="2562" width="42.7109375" customWidth="1"/>
    <col min="2563" max="2563" width="13.28515625" customWidth="1"/>
    <col min="2564" max="2564" width="18.7109375" customWidth="1"/>
    <col min="2565" max="2565" width="16.7109375" customWidth="1"/>
    <col min="2566" max="2566" width="10.7109375" customWidth="1"/>
    <col min="2567" max="2567" width="11.85546875" customWidth="1"/>
    <col min="2568" max="2568" width="18.5703125" customWidth="1"/>
    <col min="2818" max="2818" width="42.7109375" customWidth="1"/>
    <col min="2819" max="2819" width="13.28515625" customWidth="1"/>
    <col min="2820" max="2820" width="18.7109375" customWidth="1"/>
    <col min="2821" max="2821" width="16.7109375" customWidth="1"/>
    <col min="2822" max="2822" width="10.7109375" customWidth="1"/>
    <col min="2823" max="2823" width="11.85546875" customWidth="1"/>
    <col min="2824" max="2824" width="18.5703125" customWidth="1"/>
    <col min="3074" max="3074" width="42.7109375" customWidth="1"/>
    <col min="3075" max="3075" width="13.28515625" customWidth="1"/>
    <col min="3076" max="3076" width="18.7109375" customWidth="1"/>
    <col min="3077" max="3077" width="16.7109375" customWidth="1"/>
    <col min="3078" max="3078" width="10.7109375" customWidth="1"/>
    <col min="3079" max="3079" width="11.85546875" customWidth="1"/>
    <col min="3080" max="3080" width="18.5703125" customWidth="1"/>
    <col min="3330" max="3330" width="42.7109375" customWidth="1"/>
    <col min="3331" max="3331" width="13.28515625" customWidth="1"/>
    <col min="3332" max="3332" width="18.7109375" customWidth="1"/>
    <col min="3333" max="3333" width="16.7109375" customWidth="1"/>
    <col min="3334" max="3334" width="10.7109375" customWidth="1"/>
    <col min="3335" max="3335" width="11.85546875" customWidth="1"/>
    <col min="3336" max="3336" width="18.5703125" customWidth="1"/>
    <col min="3586" max="3586" width="42.7109375" customWidth="1"/>
    <col min="3587" max="3587" width="13.28515625" customWidth="1"/>
    <col min="3588" max="3588" width="18.7109375" customWidth="1"/>
    <col min="3589" max="3589" width="16.7109375" customWidth="1"/>
    <col min="3590" max="3590" width="10.7109375" customWidth="1"/>
    <col min="3591" max="3591" width="11.85546875" customWidth="1"/>
    <col min="3592" max="3592" width="18.5703125" customWidth="1"/>
    <col min="3842" max="3842" width="42.7109375" customWidth="1"/>
    <col min="3843" max="3843" width="13.28515625" customWidth="1"/>
    <col min="3844" max="3844" width="18.7109375" customWidth="1"/>
    <col min="3845" max="3845" width="16.7109375" customWidth="1"/>
    <col min="3846" max="3846" width="10.7109375" customWidth="1"/>
    <col min="3847" max="3847" width="11.85546875" customWidth="1"/>
    <col min="3848" max="3848" width="18.5703125" customWidth="1"/>
    <col min="4098" max="4098" width="42.7109375" customWidth="1"/>
    <col min="4099" max="4099" width="13.28515625" customWidth="1"/>
    <col min="4100" max="4100" width="18.7109375" customWidth="1"/>
    <col min="4101" max="4101" width="16.7109375" customWidth="1"/>
    <col min="4102" max="4102" width="10.7109375" customWidth="1"/>
    <col min="4103" max="4103" width="11.85546875" customWidth="1"/>
    <col min="4104" max="4104" width="18.5703125" customWidth="1"/>
    <col min="4354" max="4354" width="42.7109375" customWidth="1"/>
    <col min="4355" max="4355" width="13.28515625" customWidth="1"/>
    <col min="4356" max="4356" width="18.7109375" customWidth="1"/>
    <col min="4357" max="4357" width="16.7109375" customWidth="1"/>
    <col min="4358" max="4358" width="10.7109375" customWidth="1"/>
    <col min="4359" max="4359" width="11.85546875" customWidth="1"/>
    <col min="4360" max="4360" width="18.5703125" customWidth="1"/>
    <col min="4610" max="4610" width="42.7109375" customWidth="1"/>
    <col min="4611" max="4611" width="13.28515625" customWidth="1"/>
    <col min="4612" max="4612" width="18.7109375" customWidth="1"/>
    <col min="4613" max="4613" width="16.7109375" customWidth="1"/>
    <col min="4614" max="4614" width="10.7109375" customWidth="1"/>
    <col min="4615" max="4615" width="11.85546875" customWidth="1"/>
    <col min="4616" max="4616" width="18.5703125" customWidth="1"/>
    <col min="4866" max="4866" width="42.7109375" customWidth="1"/>
    <col min="4867" max="4867" width="13.28515625" customWidth="1"/>
    <col min="4868" max="4868" width="18.7109375" customWidth="1"/>
    <col min="4869" max="4869" width="16.7109375" customWidth="1"/>
    <col min="4870" max="4870" width="10.7109375" customWidth="1"/>
    <col min="4871" max="4871" width="11.85546875" customWidth="1"/>
    <col min="4872" max="4872" width="18.5703125" customWidth="1"/>
    <col min="5122" max="5122" width="42.7109375" customWidth="1"/>
    <col min="5123" max="5123" width="13.28515625" customWidth="1"/>
    <col min="5124" max="5124" width="18.7109375" customWidth="1"/>
    <col min="5125" max="5125" width="16.7109375" customWidth="1"/>
    <col min="5126" max="5126" width="10.7109375" customWidth="1"/>
    <col min="5127" max="5127" width="11.85546875" customWidth="1"/>
    <col min="5128" max="5128" width="18.5703125" customWidth="1"/>
    <col min="5378" max="5378" width="42.7109375" customWidth="1"/>
    <col min="5379" max="5379" width="13.28515625" customWidth="1"/>
    <col min="5380" max="5380" width="18.7109375" customWidth="1"/>
    <col min="5381" max="5381" width="16.7109375" customWidth="1"/>
    <col min="5382" max="5382" width="10.7109375" customWidth="1"/>
    <col min="5383" max="5383" width="11.85546875" customWidth="1"/>
    <col min="5384" max="5384" width="18.5703125" customWidth="1"/>
    <col min="5634" max="5634" width="42.7109375" customWidth="1"/>
    <col min="5635" max="5635" width="13.28515625" customWidth="1"/>
    <col min="5636" max="5636" width="18.7109375" customWidth="1"/>
    <col min="5637" max="5637" width="16.7109375" customWidth="1"/>
    <col min="5638" max="5638" width="10.7109375" customWidth="1"/>
    <col min="5639" max="5639" width="11.85546875" customWidth="1"/>
    <col min="5640" max="5640" width="18.5703125" customWidth="1"/>
    <col min="5890" max="5890" width="42.7109375" customWidth="1"/>
    <col min="5891" max="5891" width="13.28515625" customWidth="1"/>
    <col min="5892" max="5892" width="18.7109375" customWidth="1"/>
    <col min="5893" max="5893" width="16.7109375" customWidth="1"/>
    <col min="5894" max="5894" width="10.7109375" customWidth="1"/>
    <col min="5895" max="5895" width="11.85546875" customWidth="1"/>
    <col min="5896" max="5896" width="18.5703125" customWidth="1"/>
    <col min="6146" max="6146" width="42.7109375" customWidth="1"/>
    <col min="6147" max="6147" width="13.28515625" customWidth="1"/>
    <col min="6148" max="6148" width="18.7109375" customWidth="1"/>
    <col min="6149" max="6149" width="16.7109375" customWidth="1"/>
    <col min="6150" max="6150" width="10.7109375" customWidth="1"/>
    <col min="6151" max="6151" width="11.85546875" customWidth="1"/>
    <col min="6152" max="6152" width="18.5703125" customWidth="1"/>
    <col min="6402" max="6402" width="42.7109375" customWidth="1"/>
    <col min="6403" max="6403" width="13.28515625" customWidth="1"/>
    <col min="6404" max="6404" width="18.7109375" customWidth="1"/>
    <col min="6405" max="6405" width="16.7109375" customWidth="1"/>
    <col min="6406" max="6406" width="10.7109375" customWidth="1"/>
    <col min="6407" max="6407" width="11.85546875" customWidth="1"/>
    <col min="6408" max="6408" width="18.5703125" customWidth="1"/>
    <col min="6658" max="6658" width="42.7109375" customWidth="1"/>
    <col min="6659" max="6659" width="13.28515625" customWidth="1"/>
    <col min="6660" max="6660" width="18.7109375" customWidth="1"/>
    <col min="6661" max="6661" width="16.7109375" customWidth="1"/>
    <col min="6662" max="6662" width="10.7109375" customWidth="1"/>
    <col min="6663" max="6663" width="11.85546875" customWidth="1"/>
    <col min="6664" max="6664" width="18.5703125" customWidth="1"/>
    <col min="6914" max="6914" width="42.7109375" customWidth="1"/>
    <col min="6915" max="6915" width="13.28515625" customWidth="1"/>
    <col min="6916" max="6916" width="18.7109375" customWidth="1"/>
    <col min="6917" max="6917" width="16.7109375" customWidth="1"/>
    <col min="6918" max="6918" width="10.7109375" customWidth="1"/>
    <col min="6919" max="6919" width="11.85546875" customWidth="1"/>
    <col min="6920" max="6920" width="18.5703125" customWidth="1"/>
    <col min="7170" max="7170" width="42.7109375" customWidth="1"/>
    <col min="7171" max="7171" width="13.28515625" customWidth="1"/>
    <col min="7172" max="7172" width="18.7109375" customWidth="1"/>
    <col min="7173" max="7173" width="16.7109375" customWidth="1"/>
    <col min="7174" max="7174" width="10.7109375" customWidth="1"/>
    <col min="7175" max="7175" width="11.85546875" customWidth="1"/>
    <col min="7176" max="7176" width="18.5703125" customWidth="1"/>
    <col min="7426" max="7426" width="42.7109375" customWidth="1"/>
    <col min="7427" max="7427" width="13.28515625" customWidth="1"/>
    <col min="7428" max="7428" width="18.7109375" customWidth="1"/>
    <col min="7429" max="7429" width="16.7109375" customWidth="1"/>
    <col min="7430" max="7430" width="10.7109375" customWidth="1"/>
    <col min="7431" max="7431" width="11.85546875" customWidth="1"/>
    <col min="7432" max="7432" width="18.5703125" customWidth="1"/>
    <col min="7682" max="7682" width="42.7109375" customWidth="1"/>
    <col min="7683" max="7683" width="13.28515625" customWidth="1"/>
    <col min="7684" max="7684" width="18.7109375" customWidth="1"/>
    <col min="7685" max="7685" width="16.7109375" customWidth="1"/>
    <col min="7686" max="7686" width="10.7109375" customWidth="1"/>
    <col min="7687" max="7687" width="11.85546875" customWidth="1"/>
    <col min="7688" max="7688" width="18.5703125" customWidth="1"/>
    <col min="7938" max="7938" width="42.7109375" customWidth="1"/>
    <col min="7939" max="7939" width="13.28515625" customWidth="1"/>
    <col min="7940" max="7940" width="18.7109375" customWidth="1"/>
    <col min="7941" max="7941" width="16.7109375" customWidth="1"/>
    <col min="7942" max="7942" width="10.7109375" customWidth="1"/>
    <col min="7943" max="7943" width="11.85546875" customWidth="1"/>
    <col min="7944" max="7944" width="18.5703125" customWidth="1"/>
    <col min="8194" max="8194" width="42.7109375" customWidth="1"/>
    <col min="8195" max="8195" width="13.28515625" customWidth="1"/>
    <col min="8196" max="8196" width="18.7109375" customWidth="1"/>
    <col min="8197" max="8197" width="16.7109375" customWidth="1"/>
    <col min="8198" max="8198" width="10.7109375" customWidth="1"/>
    <col min="8199" max="8199" width="11.85546875" customWidth="1"/>
    <col min="8200" max="8200" width="18.5703125" customWidth="1"/>
    <col min="8450" max="8450" width="42.7109375" customWidth="1"/>
    <col min="8451" max="8451" width="13.28515625" customWidth="1"/>
    <col min="8452" max="8452" width="18.7109375" customWidth="1"/>
    <col min="8453" max="8453" width="16.7109375" customWidth="1"/>
    <col min="8454" max="8454" width="10.7109375" customWidth="1"/>
    <col min="8455" max="8455" width="11.85546875" customWidth="1"/>
    <col min="8456" max="8456" width="18.5703125" customWidth="1"/>
    <col min="8706" max="8706" width="42.7109375" customWidth="1"/>
    <col min="8707" max="8707" width="13.28515625" customWidth="1"/>
    <col min="8708" max="8708" width="18.7109375" customWidth="1"/>
    <col min="8709" max="8709" width="16.7109375" customWidth="1"/>
    <col min="8710" max="8710" width="10.7109375" customWidth="1"/>
    <col min="8711" max="8711" width="11.85546875" customWidth="1"/>
    <col min="8712" max="8712" width="18.5703125" customWidth="1"/>
    <col min="8962" max="8962" width="42.7109375" customWidth="1"/>
    <col min="8963" max="8963" width="13.28515625" customWidth="1"/>
    <col min="8964" max="8964" width="18.7109375" customWidth="1"/>
    <col min="8965" max="8965" width="16.7109375" customWidth="1"/>
    <col min="8966" max="8966" width="10.7109375" customWidth="1"/>
    <col min="8967" max="8967" width="11.85546875" customWidth="1"/>
    <col min="8968" max="8968" width="18.5703125" customWidth="1"/>
    <col min="9218" max="9218" width="42.7109375" customWidth="1"/>
    <col min="9219" max="9219" width="13.28515625" customWidth="1"/>
    <col min="9220" max="9220" width="18.7109375" customWidth="1"/>
    <col min="9221" max="9221" width="16.7109375" customWidth="1"/>
    <col min="9222" max="9222" width="10.7109375" customWidth="1"/>
    <col min="9223" max="9223" width="11.85546875" customWidth="1"/>
    <col min="9224" max="9224" width="18.5703125" customWidth="1"/>
    <col min="9474" max="9474" width="42.7109375" customWidth="1"/>
    <col min="9475" max="9475" width="13.28515625" customWidth="1"/>
    <col min="9476" max="9476" width="18.7109375" customWidth="1"/>
    <col min="9477" max="9477" width="16.7109375" customWidth="1"/>
    <col min="9478" max="9478" width="10.7109375" customWidth="1"/>
    <col min="9479" max="9479" width="11.85546875" customWidth="1"/>
    <col min="9480" max="9480" width="18.5703125" customWidth="1"/>
    <col min="9730" max="9730" width="42.7109375" customWidth="1"/>
    <col min="9731" max="9731" width="13.28515625" customWidth="1"/>
    <col min="9732" max="9732" width="18.7109375" customWidth="1"/>
    <col min="9733" max="9733" width="16.7109375" customWidth="1"/>
    <col min="9734" max="9734" width="10.7109375" customWidth="1"/>
    <col min="9735" max="9735" width="11.85546875" customWidth="1"/>
    <col min="9736" max="9736" width="18.5703125" customWidth="1"/>
    <col min="9986" max="9986" width="42.7109375" customWidth="1"/>
    <col min="9987" max="9987" width="13.28515625" customWidth="1"/>
    <col min="9988" max="9988" width="18.7109375" customWidth="1"/>
    <col min="9989" max="9989" width="16.7109375" customWidth="1"/>
    <col min="9990" max="9990" width="10.7109375" customWidth="1"/>
    <col min="9991" max="9991" width="11.85546875" customWidth="1"/>
    <col min="9992" max="9992" width="18.5703125" customWidth="1"/>
    <col min="10242" max="10242" width="42.7109375" customWidth="1"/>
    <col min="10243" max="10243" width="13.28515625" customWidth="1"/>
    <col min="10244" max="10244" width="18.7109375" customWidth="1"/>
    <col min="10245" max="10245" width="16.7109375" customWidth="1"/>
    <col min="10246" max="10246" width="10.7109375" customWidth="1"/>
    <col min="10247" max="10247" width="11.85546875" customWidth="1"/>
    <col min="10248" max="10248" width="18.5703125" customWidth="1"/>
    <col min="10498" max="10498" width="42.7109375" customWidth="1"/>
    <col min="10499" max="10499" width="13.28515625" customWidth="1"/>
    <col min="10500" max="10500" width="18.7109375" customWidth="1"/>
    <col min="10501" max="10501" width="16.7109375" customWidth="1"/>
    <col min="10502" max="10502" width="10.7109375" customWidth="1"/>
    <col min="10503" max="10503" width="11.85546875" customWidth="1"/>
    <col min="10504" max="10504" width="18.5703125" customWidth="1"/>
    <col min="10754" max="10754" width="42.7109375" customWidth="1"/>
    <col min="10755" max="10755" width="13.28515625" customWidth="1"/>
    <col min="10756" max="10756" width="18.7109375" customWidth="1"/>
    <col min="10757" max="10757" width="16.7109375" customWidth="1"/>
    <col min="10758" max="10758" width="10.7109375" customWidth="1"/>
    <col min="10759" max="10759" width="11.85546875" customWidth="1"/>
    <col min="10760" max="10760" width="18.5703125" customWidth="1"/>
    <col min="11010" max="11010" width="42.7109375" customWidth="1"/>
    <col min="11011" max="11011" width="13.28515625" customWidth="1"/>
    <col min="11012" max="11012" width="18.7109375" customWidth="1"/>
    <col min="11013" max="11013" width="16.7109375" customWidth="1"/>
    <col min="11014" max="11014" width="10.7109375" customWidth="1"/>
    <col min="11015" max="11015" width="11.85546875" customWidth="1"/>
    <col min="11016" max="11016" width="18.5703125" customWidth="1"/>
    <col min="11266" max="11266" width="42.7109375" customWidth="1"/>
    <col min="11267" max="11267" width="13.28515625" customWidth="1"/>
    <col min="11268" max="11268" width="18.7109375" customWidth="1"/>
    <col min="11269" max="11269" width="16.7109375" customWidth="1"/>
    <col min="11270" max="11270" width="10.7109375" customWidth="1"/>
    <col min="11271" max="11271" width="11.85546875" customWidth="1"/>
    <col min="11272" max="11272" width="18.5703125" customWidth="1"/>
    <col min="11522" max="11522" width="42.7109375" customWidth="1"/>
    <col min="11523" max="11523" width="13.28515625" customWidth="1"/>
    <col min="11524" max="11524" width="18.7109375" customWidth="1"/>
    <col min="11525" max="11525" width="16.7109375" customWidth="1"/>
    <col min="11526" max="11526" width="10.7109375" customWidth="1"/>
    <col min="11527" max="11527" width="11.85546875" customWidth="1"/>
    <col min="11528" max="11528" width="18.5703125" customWidth="1"/>
    <col min="11778" max="11778" width="42.7109375" customWidth="1"/>
    <col min="11779" max="11779" width="13.28515625" customWidth="1"/>
    <col min="11780" max="11780" width="18.7109375" customWidth="1"/>
    <col min="11781" max="11781" width="16.7109375" customWidth="1"/>
    <col min="11782" max="11782" width="10.7109375" customWidth="1"/>
    <col min="11783" max="11783" width="11.85546875" customWidth="1"/>
    <col min="11784" max="11784" width="18.5703125" customWidth="1"/>
    <col min="12034" max="12034" width="42.7109375" customWidth="1"/>
    <col min="12035" max="12035" width="13.28515625" customWidth="1"/>
    <col min="12036" max="12036" width="18.7109375" customWidth="1"/>
    <col min="12037" max="12037" width="16.7109375" customWidth="1"/>
    <col min="12038" max="12038" width="10.7109375" customWidth="1"/>
    <col min="12039" max="12039" width="11.85546875" customWidth="1"/>
    <col min="12040" max="12040" width="18.5703125" customWidth="1"/>
    <col min="12290" max="12290" width="42.7109375" customWidth="1"/>
    <col min="12291" max="12291" width="13.28515625" customWidth="1"/>
    <col min="12292" max="12292" width="18.7109375" customWidth="1"/>
    <col min="12293" max="12293" width="16.7109375" customWidth="1"/>
    <col min="12294" max="12294" width="10.7109375" customWidth="1"/>
    <col min="12295" max="12295" width="11.85546875" customWidth="1"/>
    <col min="12296" max="12296" width="18.5703125" customWidth="1"/>
    <col min="12546" max="12546" width="42.7109375" customWidth="1"/>
    <col min="12547" max="12547" width="13.28515625" customWidth="1"/>
    <col min="12548" max="12548" width="18.7109375" customWidth="1"/>
    <col min="12549" max="12549" width="16.7109375" customWidth="1"/>
    <col min="12550" max="12550" width="10.7109375" customWidth="1"/>
    <col min="12551" max="12551" width="11.85546875" customWidth="1"/>
    <col min="12552" max="12552" width="18.5703125" customWidth="1"/>
    <col min="12802" max="12802" width="42.7109375" customWidth="1"/>
    <col min="12803" max="12803" width="13.28515625" customWidth="1"/>
    <col min="12804" max="12804" width="18.7109375" customWidth="1"/>
    <col min="12805" max="12805" width="16.7109375" customWidth="1"/>
    <col min="12806" max="12806" width="10.7109375" customWidth="1"/>
    <col min="12807" max="12807" width="11.85546875" customWidth="1"/>
    <col min="12808" max="12808" width="18.5703125" customWidth="1"/>
    <col min="13058" max="13058" width="42.7109375" customWidth="1"/>
    <col min="13059" max="13059" width="13.28515625" customWidth="1"/>
    <col min="13060" max="13060" width="18.7109375" customWidth="1"/>
    <col min="13061" max="13061" width="16.7109375" customWidth="1"/>
    <col min="13062" max="13062" width="10.7109375" customWidth="1"/>
    <col min="13063" max="13063" width="11.85546875" customWidth="1"/>
    <col min="13064" max="13064" width="18.5703125" customWidth="1"/>
    <col min="13314" max="13314" width="42.7109375" customWidth="1"/>
    <col min="13315" max="13315" width="13.28515625" customWidth="1"/>
    <col min="13316" max="13316" width="18.7109375" customWidth="1"/>
    <col min="13317" max="13317" width="16.7109375" customWidth="1"/>
    <col min="13318" max="13318" width="10.7109375" customWidth="1"/>
    <col min="13319" max="13319" width="11.85546875" customWidth="1"/>
    <col min="13320" max="13320" width="18.5703125" customWidth="1"/>
    <col min="13570" max="13570" width="42.7109375" customWidth="1"/>
    <col min="13571" max="13571" width="13.28515625" customWidth="1"/>
    <col min="13572" max="13572" width="18.7109375" customWidth="1"/>
    <col min="13573" max="13573" width="16.7109375" customWidth="1"/>
    <col min="13574" max="13574" width="10.7109375" customWidth="1"/>
    <col min="13575" max="13575" width="11.85546875" customWidth="1"/>
    <col min="13576" max="13576" width="18.5703125" customWidth="1"/>
    <col min="13826" max="13826" width="42.7109375" customWidth="1"/>
    <col min="13827" max="13827" width="13.28515625" customWidth="1"/>
    <col min="13828" max="13828" width="18.7109375" customWidth="1"/>
    <col min="13829" max="13829" width="16.7109375" customWidth="1"/>
    <col min="13830" max="13830" width="10.7109375" customWidth="1"/>
    <col min="13831" max="13831" width="11.85546875" customWidth="1"/>
    <col min="13832" max="13832" width="18.5703125" customWidth="1"/>
    <col min="14082" max="14082" width="42.7109375" customWidth="1"/>
    <col min="14083" max="14083" width="13.28515625" customWidth="1"/>
    <col min="14084" max="14084" width="18.7109375" customWidth="1"/>
    <col min="14085" max="14085" width="16.7109375" customWidth="1"/>
    <col min="14086" max="14086" width="10.7109375" customWidth="1"/>
    <col min="14087" max="14087" width="11.85546875" customWidth="1"/>
    <col min="14088" max="14088" width="18.5703125" customWidth="1"/>
    <col min="14338" max="14338" width="42.7109375" customWidth="1"/>
    <col min="14339" max="14339" width="13.28515625" customWidth="1"/>
    <col min="14340" max="14340" width="18.7109375" customWidth="1"/>
    <col min="14341" max="14341" width="16.7109375" customWidth="1"/>
    <col min="14342" max="14342" width="10.7109375" customWidth="1"/>
    <col min="14343" max="14343" width="11.85546875" customWidth="1"/>
    <col min="14344" max="14344" width="18.5703125" customWidth="1"/>
    <col min="14594" max="14594" width="42.7109375" customWidth="1"/>
    <col min="14595" max="14595" width="13.28515625" customWidth="1"/>
    <col min="14596" max="14596" width="18.7109375" customWidth="1"/>
    <col min="14597" max="14597" width="16.7109375" customWidth="1"/>
    <col min="14598" max="14598" width="10.7109375" customWidth="1"/>
    <col min="14599" max="14599" width="11.85546875" customWidth="1"/>
    <col min="14600" max="14600" width="18.5703125" customWidth="1"/>
    <col min="14850" max="14850" width="42.7109375" customWidth="1"/>
    <col min="14851" max="14851" width="13.28515625" customWidth="1"/>
    <col min="14852" max="14852" width="18.7109375" customWidth="1"/>
    <col min="14853" max="14853" width="16.7109375" customWidth="1"/>
    <col min="14854" max="14854" width="10.7109375" customWidth="1"/>
    <col min="14855" max="14855" width="11.85546875" customWidth="1"/>
    <col min="14856" max="14856" width="18.5703125" customWidth="1"/>
    <col min="15106" max="15106" width="42.7109375" customWidth="1"/>
    <col min="15107" max="15107" width="13.28515625" customWidth="1"/>
    <col min="15108" max="15108" width="18.7109375" customWidth="1"/>
    <col min="15109" max="15109" width="16.7109375" customWidth="1"/>
    <col min="15110" max="15110" width="10.7109375" customWidth="1"/>
    <col min="15111" max="15111" width="11.85546875" customWidth="1"/>
    <col min="15112" max="15112" width="18.5703125" customWidth="1"/>
    <col min="15362" max="15362" width="42.7109375" customWidth="1"/>
    <col min="15363" max="15363" width="13.28515625" customWidth="1"/>
    <col min="15364" max="15364" width="18.7109375" customWidth="1"/>
    <col min="15365" max="15365" width="16.7109375" customWidth="1"/>
    <col min="15366" max="15366" width="10.7109375" customWidth="1"/>
    <col min="15367" max="15367" width="11.85546875" customWidth="1"/>
    <col min="15368" max="15368" width="18.5703125" customWidth="1"/>
    <col min="15618" max="15618" width="42.7109375" customWidth="1"/>
    <col min="15619" max="15619" width="13.28515625" customWidth="1"/>
    <col min="15620" max="15620" width="18.7109375" customWidth="1"/>
    <col min="15621" max="15621" width="16.7109375" customWidth="1"/>
    <col min="15622" max="15622" width="10.7109375" customWidth="1"/>
    <col min="15623" max="15623" width="11.85546875" customWidth="1"/>
    <col min="15624" max="15624" width="18.5703125" customWidth="1"/>
    <col min="15874" max="15874" width="42.7109375" customWidth="1"/>
    <col min="15875" max="15875" width="13.28515625" customWidth="1"/>
    <col min="15876" max="15876" width="18.7109375" customWidth="1"/>
    <col min="15877" max="15877" width="16.7109375" customWidth="1"/>
    <col min="15878" max="15878" width="10.7109375" customWidth="1"/>
    <col min="15879" max="15879" width="11.85546875" customWidth="1"/>
    <col min="15880" max="15880" width="18.5703125" customWidth="1"/>
    <col min="16130" max="16130" width="42.7109375" customWidth="1"/>
    <col min="16131" max="16131" width="13.28515625" customWidth="1"/>
    <col min="16132" max="16132" width="18.7109375" customWidth="1"/>
    <col min="16133" max="16133" width="16.7109375" customWidth="1"/>
    <col min="16134" max="16134" width="10.7109375" customWidth="1"/>
    <col min="16135" max="16135" width="11.85546875" customWidth="1"/>
    <col min="16136" max="16136" width="18.5703125" customWidth="1"/>
  </cols>
  <sheetData>
    <row r="1" spans="1:11" ht="18" x14ac:dyDescent="0.25">
      <c r="A1" s="12" t="s">
        <v>34</v>
      </c>
      <c r="B1" s="12"/>
    </row>
    <row r="2" spans="1:11" ht="15.75" thickBot="1" x14ac:dyDescent="0.3"/>
    <row r="3" spans="1:11" ht="71.45" customHeight="1" thickBot="1" x14ac:dyDescent="0.3">
      <c r="C3" s="53" t="s">
        <v>35</v>
      </c>
      <c r="D3" s="176" t="s">
        <v>130</v>
      </c>
      <c r="E3" s="177"/>
      <c r="F3" s="178" t="s">
        <v>152</v>
      </c>
      <c r="G3" s="179"/>
      <c r="H3" s="180" t="s">
        <v>80</v>
      </c>
      <c r="I3" s="181"/>
      <c r="J3" s="181" t="s">
        <v>83</v>
      </c>
      <c r="K3" s="181"/>
    </row>
    <row r="4" spans="1:11" ht="63.75" thickBot="1" x14ac:dyDescent="0.3">
      <c r="A4" s="50" t="s">
        <v>36</v>
      </c>
      <c r="B4" s="146" t="s">
        <v>131</v>
      </c>
      <c r="C4" s="54"/>
      <c r="D4" s="55" t="s">
        <v>37</v>
      </c>
      <c r="E4" s="56" t="s">
        <v>38</v>
      </c>
      <c r="F4" s="57" t="s">
        <v>39</v>
      </c>
      <c r="G4" s="58" t="s">
        <v>40</v>
      </c>
      <c r="H4" s="55" t="s">
        <v>81</v>
      </c>
      <c r="I4" s="56" t="s">
        <v>82</v>
      </c>
      <c r="J4" s="51" t="s">
        <v>84</v>
      </c>
      <c r="K4" s="52" t="s">
        <v>85</v>
      </c>
    </row>
    <row r="5" spans="1:11" x14ac:dyDescent="0.25">
      <c r="A5" s="36" t="s">
        <v>41</v>
      </c>
      <c r="B5" s="147"/>
      <c r="C5" s="14"/>
      <c r="D5" s="48"/>
      <c r="E5" s="49"/>
      <c r="F5" s="59"/>
      <c r="G5" s="60"/>
      <c r="H5" s="67"/>
      <c r="I5" s="68"/>
      <c r="J5" s="67"/>
      <c r="K5" s="68"/>
    </row>
    <row r="6" spans="1:11" x14ac:dyDescent="0.25">
      <c r="A6" s="15" t="s">
        <v>133</v>
      </c>
      <c r="B6" s="148">
        <v>100</v>
      </c>
      <c r="C6" s="16">
        <v>2.5</v>
      </c>
      <c r="D6" s="17">
        <v>43.6</v>
      </c>
      <c r="E6" s="18">
        <f>D6*C6</f>
        <v>109</v>
      </c>
      <c r="F6" s="61"/>
      <c r="G6" s="62">
        <f t="shared" ref="G6:G20" si="0">$D6*F6</f>
        <v>0</v>
      </c>
      <c r="H6" s="69">
        <f t="shared" ref="H6:H16" si="1">1/C6</f>
        <v>0.4</v>
      </c>
      <c r="I6" s="70">
        <f>H6*F6</f>
        <v>0</v>
      </c>
      <c r="J6" s="69">
        <v>8.06</v>
      </c>
      <c r="K6" s="75">
        <f>J6*F6</f>
        <v>0</v>
      </c>
    </row>
    <row r="7" spans="1:11" x14ac:dyDescent="0.25">
      <c r="A7" s="15" t="s">
        <v>134</v>
      </c>
      <c r="B7" s="148">
        <v>150</v>
      </c>
      <c r="C7" s="16">
        <v>2</v>
      </c>
      <c r="D7" s="17">
        <v>36.6</v>
      </c>
      <c r="E7" s="18">
        <f t="shared" ref="E7:E31" si="2">D7*C7</f>
        <v>73.2</v>
      </c>
      <c r="F7" s="61"/>
      <c r="G7" s="62">
        <f t="shared" si="0"/>
        <v>0</v>
      </c>
      <c r="H7" s="69">
        <f t="shared" si="1"/>
        <v>0.5</v>
      </c>
      <c r="I7" s="70">
        <f t="shared" ref="I7:I31" si="3">H7*F7</f>
        <v>0</v>
      </c>
      <c r="J7" s="69">
        <v>10.08</v>
      </c>
      <c r="K7" s="75">
        <f t="shared" ref="K7:K31" si="4">J7*F7</f>
        <v>0</v>
      </c>
    </row>
    <row r="8" spans="1:11" x14ac:dyDescent="0.25">
      <c r="A8" s="15" t="s">
        <v>129</v>
      </c>
      <c r="B8" s="148">
        <v>80</v>
      </c>
      <c r="C8" s="16">
        <v>1.6</v>
      </c>
      <c r="D8" s="17">
        <v>41.8</v>
      </c>
      <c r="E8" s="18">
        <f t="shared" si="2"/>
        <v>66.88</v>
      </c>
      <c r="F8" s="61"/>
      <c r="G8" s="62">
        <f t="shared" si="0"/>
        <v>0</v>
      </c>
      <c r="H8" s="69">
        <f t="shared" si="1"/>
        <v>0.625</v>
      </c>
      <c r="I8" s="70">
        <f t="shared" ref="I8" si="5">H8*F8</f>
        <v>0</v>
      </c>
      <c r="J8" s="69">
        <v>12.6</v>
      </c>
      <c r="K8" s="75">
        <f t="shared" ref="K8" si="6">J8*F8</f>
        <v>0</v>
      </c>
    </row>
    <row r="9" spans="1:11" x14ac:dyDescent="0.25">
      <c r="A9" s="15" t="s">
        <v>73</v>
      </c>
      <c r="B9" s="148">
        <v>50</v>
      </c>
      <c r="C9" s="16">
        <v>1.2</v>
      </c>
      <c r="D9" s="17">
        <v>54.6</v>
      </c>
      <c r="E9" s="18">
        <f t="shared" si="2"/>
        <v>65.52</v>
      </c>
      <c r="F9" s="61"/>
      <c r="G9" s="62">
        <f t="shared" si="0"/>
        <v>0</v>
      </c>
      <c r="H9" s="69">
        <f t="shared" si="1"/>
        <v>0.83333333333333337</v>
      </c>
      <c r="I9" s="70">
        <f t="shared" si="3"/>
        <v>0</v>
      </c>
      <c r="J9" s="69">
        <v>16.8</v>
      </c>
      <c r="K9" s="75">
        <f>J9*F9</f>
        <v>0</v>
      </c>
    </row>
    <row r="10" spans="1:11" x14ac:dyDescent="0.25">
      <c r="A10" s="15" t="s">
        <v>132</v>
      </c>
      <c r="B10" s="148">
        <v>70</v>
      </c>
      <c r="C10" s="16">
        <v>0.7</v>
      </c>
      <c r="D10" s="17">
        <v>89.2</v>
      </c>
      <c r="E10" s="18">
        <f t="shared" si="2"/>
        <v>62.44</v>
      </c>
      <c r="F10" s="61"/>
      <c r="G10" s="62">
        <f t="shared" si="0"/>
        <v>0</v>
      </c>
      <c r="H10" s="69">
        <f t="shared" si="1"/>
        <v>1.4285714285714286</v>
      </c>
      <c r="I10" s="70">
        <f t="shared" si="3"/>
        <v>0</v>
      </c>
      <c r="J10" s="69">
        <v>26.4</v>
      </c>
      <c r="K10" s="75">
        <f t="shared" si="4"/>
        <v>0</v>
      </c>
    </row>
    <row r="11" spans="1:11" x14ac:dyDescent="0.25">
      <c r="A11" s="15" t="s">
        <v>42</v>
      </c>
      <c r="B11" s="148">
        <v>80</v>
      </c>
      <c r="C11" s="16">
        <v>2.4</v>
      </c>
      <c r="D11" s="17">
        <v>44.5</v>
      </c>
      <c r="E11" s="18">
        <f t="shared" si="2"/>
        <v>106.8</v>
      </c>
      <c r="F11" s="61"/>
      <c r="G11" s="62">
        <f t="shared" si="0"/>
        <v>0</v>
      </c>
      <c r="H11" s="69">
        <f t="shared" si="1"/>
        <v>0.41666666666666669</v>
      </c>
      <c r="I11" s="70">
        <f t="shared" si="3"/>
        <v>0</v>
      </c>
      <c r="J11" s="69">
        <v>7.7</v>
      </c>
      <c r="K11" s="75">
        <f t="shared" si="4"/>
        <v>0</v>
      </c>
    </row>
    <row r="12" spans="1:11" x14ac:dyDescent="0.25">
      <c r="A12" s="15" t="s">
        <v>139</v>
      </c>
      <c r="B12" s="148">
        <v>80</v>
      </c>
      <c r="C12" s="16">
        <v>1.4</v>
      </c>
      <c r="D12" s="17">
        <v>24.3</v>
      </c>
      <c r="E12" s="18">
        <f t="shared" si="2"/>
        <v>34.019999999999996</v>
      </c>
      <c r="F12" s="61"/>
      <c r="G12" s="62">
        <f t="shared" si="0"/>
        <v>0</v>
      </c>
      <c r="H12" s="69">
        <f t="shared" si="1"/>
        <v>0.7142857142857143</v>
      </c>
      <c r="I12" s="70">
        <f t="shared" si="3"/>
        <v>0</v>
      </c>
      <c r="J12" s="69">
        <v>4.2</v>
      </c>
      <c r="K12" s="75">
        <f t="shared" si="4"/>
        <v>0</v>
      </c>
    </row>
    <row r="13" spans="1:11" x14ac:dyDescent="0.25">
      <c r="A13" s="15" t="s">
        <v>138</v>
      </c>
      <c r="B13" s="148">
        <v>200</v>
      </c>
      <c r="C13" s="16">
        <v>1.8</v>
      </c>
      <c r="D13" s="17">
        <v>56</v>
      </c>
      <c r="E13" s="18">
        <f t="shared" si="2"/>
        <v>100.8</v>
      </c>
      <c r="F13" s="61"/>
      <c r="G13" s="62">
        <f t="shared" si="0"/>
        <v>0</v>
      </c>
      <c r="H13" s="69">
        <f t="shared" si="1"/>
        <v>0.55555555555555558</v>
      </c>
      <c r="I13" s="70">
        <f t="shared" si="3"/>
        <v>0</v>
      </c>
      <c r="J13" s="69">
        <v>10.27</v>
      </c>
      <c r="K13" s="75">
        <f t="shared" si="4"/>
        <v>0</v>
      </c>
    </row>
    <row r="14" spans="1:11" x14ac:dyDescent="0.25">
      <c r="A14" s="15" t="s">
        <v>43</v>
      </c>
      <c r="B14" s="148">
        <v>150</v>
      </c>
      <c r="C14" s="16">
        <v>1.8</v>
      </c>
      <c r="D14" s="17">
        <v>63.5</v>
      </c>
      <c r="E14" s="18">
        <f t="shared" si="2"/>
        <v>114.3</v>
      </c>
      <c r="F14" s="61"/>
      <c r="G14" s="62">
        <f t="shared" si="0"/>
        <v>0</v>
      </c>
      <c r="H14" s="69">
        <f t="shared" si="1"/>
        <v>0.55555555555555558</v>
      </c>
      <c r="I14" s="70">
        <f t="shared" si="3"/>
        <v>0</v>
      </c>
      <c r="J14" s="69">
        <v>13.65</v>
      </c>
      <c r="K14" s="75">
        <f t="shared" si="4"/>
        <v>0</v>
      </c>
    </row>
    <row r="15" spans="1:11" x14ac:dyDescent="0.25">
      <c r="A15" s="15" t="s">
        <v>44</v>
      </c>
      <c r="B15" s="148">
        <v>120</v>
      </c>
      <c r="C15" s="16">
        <v>1.4</v>
      </c>
      <c r="D15" s="17">
        <v>66.3</v>
      </c>
      <c r="E15" s="18">
        <f t="shared" si="2"/>
        <v>92.82</v>
      </c>
      <c r="F15" s="61"/>
      <c r="G15" s="62">
        <f t="shared" si="0"/>
        <v>0</v>
      </c>
      <c r="H15" s="69">
        <f t="shared" si="1"/>
        <v>0.7142857142857143</v>
      </c>
      <c r="I15" s="70">
        <f t="shared" si="3"/>
        <v>0</v>
      </c>
      <c r="J15" s="69">
        <v>14</v>
      </c>
      <c r="K15" s="75">
        <f t="shared" si="4"/>
        <v>0</v>
      </c>
    </row>
    <row r="16" spans="1:11" x14ac:dyDescent="0.25">
      <c r="A16" s="15" t="s">
        <v>75</v>
      </c>
      <c r="B16" s="148">
        <v>90</v>
      </c>
      <c r="C16" s="16">
        <v>1</v>
      </c>
      <c r="D16" s="17">
        <v>36.9</v>
      </c>
      <c r="E16" s="18">
        <f t="shared" si="2"/>
        <v>36.9</v>
      </c>
      <c r="F16" s="61"/>
      <c r="G16" s="62">
        <f t="shared" si="0"/>
        <v>0</v>
      </c>
      <c r="H16" s="69">
        <f t="shared" si="1"/>
        <v>1</v>
      </c>
      <c r="I16" s="70">
        <f t="shared" si="3"/>
        <v>0</v>
      </c>
      <c r="J16" s="69">
        <v>6.72</v>
      </c>
      <c r="K16" s="75">
        <f t="shared" si="4"/>
        <v>0</v>
      </c>
    </row>
    <row r="17" spans="1:11" x14ac:dyDescent="0.25">
      <c r="A17" s="15" t="s">
        <v>76</v>
      </c>
      <c r="B17" s="148">
        <v>100</v>
      </c>
      <c r="C17" s="16">
        <v>2</v>
      </c>
      <c r="D17" s="17">
        <v>32.700000000000003</v>
      </c>
      <c r="E17" s="18">
        <f t="shared" si="2"/>
        <v>65.400000000000006</v>
      </c>
      <c r="F17" s="61"/>
      <c r="G17" s="62">
        <f t="shared" si="0"/>
        <v>0</v>
      </c>
      <c r="H17" s="69">
        <f>1/C17</f>
        <v>0.5</v>
      </c>
      <c r="I17" s="70">
        <f t="shared" si="3"/>
        <v>0</v>
      </c>
      <c r="J17" s="69">
        <v>4.2</v>
      </c>
      <c r="K17" s="75">
        <f t="shared" si="4"/>
        <v>0</v>
      </c>
    </row>
    <row r="18" spans="1:11" x14ac:dyDescent="0.25">
      <c r="A18" s="15" t="s">
        <v>77</v>
      </c>
      <c r="B18" s="148">
        <v>90</v>
      </c>
      <c r="C18" s="16">
        <v>1</v>
      </c>
      <c r="D18" s="17">
        <f>D16+42</f>
        <v>78.900000000000006</v>
      </c>
      <c r="E18" s="18">
        <f t="shared" si="2"/>
        <v>78.900000000000006</v>
      </c>
      <c r="F18" s="61"/>
      <c r="G18" s="62">
        <f t="shared" si="0"/>
        <v>0</v>
      </c>
      <c r="H18" s="69">
        <f>1/C18</f>
        <v>1</v>
      </c>
      <c r="I18" s="70">
        <f t="shared" si="3"/>
        <v>0</v>
      </c>
      <c r="J18" s="69">
        <v>19.2</v>
      </c>
      <c r="K18" s="75">
        <f t="shared" si="4"/>
        <v>0</v>
      </c>
    </row>
    <row r="19" spans="1:11" x14ac:dyDescent="0.25">
      <c r="A19" s="15" t="s">
        <v>78</v>
      </c>
      <c r="B19" s="148">
        <v>100</v>
      </c>
      <c r="C19" s="16">
        <v>2</v>
      </c>
      <c r="D19" s="17">
        <f>D17+42</f>
        <v>74.7</v>
      </c>
      <c r="E19" s="18">
        <f t="shared" si="2"/>
        <v>149.4</v>
      </c>
      <c r="F19" s="61"/>
      <c r="G19" s="62">
        <f t="shared" si="0"/>
        <v>0</v>
      </c>
      <c r="H19" s="69">
        <f>1/C19</f>
        <v>0.5</v>
      </c>
      <c r="I19" s="70">
        <f t="shared" si="3"/>
        <v>0</v>
      </c>
      <c r="J19" s="69">
        <v>16.7</v>
      </c>
      <c r="K19" s="75">
        <f t="shared" si="4"/>
        <v>0</v>
      </c>
    </row>
    <row r="20" spans="1:11" x14ac:dyDescent="0.25">
      <c r="A20" s="15" t="s">
        <v>137</v>
      </c>
      <c r="B20" s="148">
        <v>150</v>
      </c>
      <c r="C20" s="16">
        <v>1.8</v>
      </c>
      <c r="D20" s="17">
        <v>47.6</v>
      </c>
      <c r="E20" s="18">
        <f t="shared" si="2"/>
        <v>85.68</v>
      </c>
      <c r="F20" s="61"/>
      <c r="G20" s="62">
        <f t="shared" si="0"/>
        <v>0</v>
      </c>
      <c r="H20" s="69">
        <f>1/C20</f>
        <v>0.55555555555555558</v>
      </c>
      <c r="I20" s="70">
        <f t="shared" si="3"/>
        <v>0</v>
      </c>
      <c r="J20" s="69">
        <v>10.27</v>
      </c>
      <c r="K20" s="75">
        <f t="shared" si="4"/>
        <v>0</v>
      </c>
    </row>
    <row r="21" spans="1:11" x14ac:dyDescent="0.25">
      <c r="A21" s="15" t="s">
        <v>136</v>
      </c>
      <c r="B21" s="148">
        <v>150</v>
      </c>
      <c r="C21" s="16">
        <v>1.8</v>
      </c>
      <c r="D21" s="17">
        <v>63.6</v>
      </c>
      <c r="E21" s="18">
        <f t="shared" si="2"/>
        <v>114.48</v>
      </c>
      <c r="F21" s="61"/>
      <c r="G21" s="62">
        <f t="shared" ref="G21:G27" si="7">$D21*F21</f>
        <v>0</v>
      </c>
      <c r="H21" s="69">
        <f t="shared" ref="H21:H27" si="8">1/C21</f>
        <v>0.55555555555555558</v>
      </c>
      <c r="I21" s="70">
        <f t="shared" ref="I21:I27" si="9">H21*F21</f>
        <v>0</v>
      </c>
      <c r="J21" s="69">
        <v>11.27</v>
      </c>
      <c r="K21" s="75">
        <f t="shared" ref="K21:K30" si="10">J21*F21</f>
        <v>0</v>
      </c>
    </row>
    <row r="22" spans="1:11" x14ac:dyDescent="0.25">
      <c r="A22" s="15" t="s">
        <v>45</v>
      </c>
      <c r="B22" s="148">
        <v>80</v>
      </c>
      <c r="C22" s="16">
        <v>2</v>
      </c>
      <c r="D22" s="17">
        <v>4.4000000000000004</v>
      </c>
      <c r="E22" s="18">
        <f t="shared" si="2"/>
        <v>8.8000000000000007</v>
      </c>
      <c r="F22" s="61"/>
      <c r="G22" s="62">
        <f t="shared" si="7"/>
        <v>0</v>
      </c>
      <c r="H22" s="69">
        <f t="shared" si="8"/>
        <v>0.5</v>
      </c>
      <c r="I22" s="70">
        <f t="shared" si="9"/>
        <v>0</v>
      </c>
      <c r="J22" s="69">
        <v>3.4</v>
      </c>
      <c r="K22" s="75">
        <f t="shared" si="10"/>
        <v>0</v>
      </c>
    </row>
    <row r="23" spans="1:11" x14ac:dyDescent="0.25">
      <c r="A23" s="15" t="s">
        <v>46</v>
      </c>
      <c r="B23" s="148">
        <v>80</v>
      </c>
      <c r="C23" s="16">
        <v>3</v>
      </c>
      <c r="D23" s="17">
        <v>20.3</v>
      </c>
      <c r="E23" s="18">
        <f t="shared" si="2"/>
        <v>60.900000000000006</v>
      </c>
      <c r="F23" s="61"/>
      <c r="G23" s="62">
        <f t="shared" si="7"/>
        <v>0</v>
      </c>
      <c r="H23" s="69">
        <f t="shared" si="8"/>
        <v>0.33333333333333331</v>
      </c>
      <c r="I23" s="70">
        <f t="shared" si="9"/>
        <v>0</v>
      </c>
      <c r="J23" s="69">
        <v>4.4800000000000004</v>
      </c>
      <c r="K23" s="75">
        <f t="shared" si="10"/>
        <v>0</v>
      </c>
    </row>
    <row r="24" spans="1:11" x14ac:dyDescent="0.25">
      <c r="A24" s="15" t="s">
        <v>135</v>
      </c>
      <c r="B24" s="148">
        <v>125</v>
      </c>
      <c r="C24" s="16">
        <v>5.5</v>
      </c>
      <c r="D24" s="17">
        <v>18</v>
      </c>
      <c r="E24" s="18">
        <f t="shared" si="2"/>
        <v>99</v>
      </c>
      <c r="F24" s="61"/>
      <c r="G24" s="62">
        <f t="shared" si="7"/>
        <v>0</v>
      </c>
      <c r="H24" s="69">
        <f t="shared" si="8"/>
        <v>0.18181818181818182</v>
      </c>
      <c r="I24" s="70">
        <f t="shared" si="9"/>
        <v>0</v>
      </c>
      <c r="J24" s="69">
        <v>3.05</v>
      </c>
      <c r="K24" s="75">
        <f t="shared" si="10"/>
        <v>0</v>
      </c>
    </row>
    <row r="25" spans="1:11" x14ac:dyDescent="0.25">
      <c r="A25" s="15" t="s">
        <v>140</v>
      </c>
      <c r="B25" s="148">
        <v>30</v>
      </c>
      <c r="C25" s="16">
        <v>1.2</v>
      </c>
      <c r="D25" s="17">
        <v>32.1</v>
      </c>
      <c r="E25" s="18">
        <f t="shared" si="2"/>
        <v>38.520000000000003</v>
      </c>
      <c r="F25" s="61"/>
      <c r="G25" s="62">
        <f t="shared" si="7"/>
        <v>0</v>
      </c>
      <c r="H25" s="69">
        <f t="shared" si="8"/>
        <v>0.83333333333333337</v>
      </c>
      <c r="I25" s="70">
        <f t="shared" si="9"/>
        <v>0</v>
      </c>
      <c r="J25" s="69">
        <v>5.6</v>
      </c>
      <c r="K25" s="75">
        <f t="shared" si="10"/>
        <v>0</v>
      </c>
    </row>
    <row r="26" spans="1:11" x14ac:dyDescent="0.25">
      <c r="A26" s="15" t="s">
        <v>141</v>
      </c>
      <c r="B26" s="148">
        <v>60</v>
      </c>
      <c r="C26" s="16">
        <v>1.7</v>
      </c>
      <c r="D26" s="17">
        <v>22.7</v>
      </c>
      <c r="E26" s="18">
        <f t="shared" si="2"/>
        <v>38.589999999999996</v>
      </c>
      <c r="F26" s="61"/>
      <c r="G26" s="62">
        <f t="shared" si="7"/>
        <v>0</v>
      </c>
      <c r="H26" s="69">
        <f t="shared" si="8"/>
        <v>0.58823529411764708</v>
      </c>
      <c r="I26" s="70">
        <f t="shared" si="9"/>
        <v>0</v>
      </c>
      <c r="J26" s="69">
        <v>3.95</v>
      </c>
      <c r="K26" s="75">
        <f t="shared" si="10"/>
        <v>0</v>
      </c>
    </row>
    <row r="27" spans="1:11" x14ac:dyDescent="0.25">
      <c r="A27" s="15" t="s">
        <v>47</v>
      </c>
      <c r="B27" s="148">
        <v>150</v>
      </c>
      <c r="C27" s="16">
        <v>5</v>
      </c>
      <c r="D27" s="17">
        <v>7.5</v>
      </c>
      <c r="E27" s="18">
        <f t="shared" si="2"/>
        <v>37.5</v>
      </c>
      <c r="F27" s="61"/>
      <c r="G27" s="62">
        <f t="shared" si="7"/>
        <v>0</v>
      </c>
      <c r="H27" s="69">
        <f t="shared" si="8"/>
        <v>0.2</v>
      </c>
      <c r="I27" s="70">
        <f t="shared" si="9"/>
        <v>0</v>
      </c>
      <c r="J27" s="69">
        <v>1.3</v>
      </c>
      <c r="K27" s="75">
        <f t="shared" si="10"/>
        <v>0</v>
      </c>
    </row>
    <row r="28" spans="1:11" x14ac:dyDescent="0.25">
      <c r="A28" s="15" t="s">
        <v>48</v>
      </c>
      <c r="B28" s="148" t="s">
        <v>143</v>
      </c>
      <c r="C28" s="16">
        <v>2</v>
      </c>
      <c r="D28" s="17">
        <v>76.5</v>
      </c>
      <c r="E28" s="18">
        <f t="shared" si="2"/>
        <v>153</v>
      </c>
      <c r="F28" s="61"/>
      <c r="G28" s="62">
        <f>$D28*F28</f>
        <v>0</v>
      </c>
      <c r="H28" s="69">
        <f>1/C28</f>
        <v>0.5</v>
      </c>
      <c r="I28" s="70">
        <f t="shared" si="3"/>
        <v>0</v>
      </c>
      <c r="J28" s="69">
        <v>12.6</v>
      </c>
      <c r="K28" s="75">
        <f t="shared" si="10"/>
        <v>0</v>
      </c>
    </row>
    <row r="29" spans="1:11" x14ac:dyDescent="0.25">
      <c r="A29" s="15" t="s">
        <v>49</v>
      </c>
      <c r="B29" s="148" t="s">
        <v>143</v>
      </c>
      <c r="C29" s="16">
        <v>3</v>
      </c>
      <c r="D29" s="17">
        <v>53.5</v>
      </c>
      <c r="E29" s="18">
        <f t="shared" si="2"/>
        <v>160.5</v>
      </c>
      <c r="F29" s="61"/>
      <c r="G29" s="62">
        <f>$D29*F29</f>
        <v>0</v>
      </c>
      <c r="H29" s="69">
        <f>1/C29</f>
        <v>0.33333333333333331</v>
      </c>
      <c r="I29" s="70">
        <f t="shared" si="3"/>
        <v>0</v>
      </c>
      <c r="J29" s="69">
        <v>6.4</v>
      </c>
      <c r="K29" s="75">
        <f t="shared" si="10"/>
        <v>0</v>
      </c>
    </row>
    <row r="30" spans="1:11" x14ac:dyDescent="0.25">
      <c r="A30" s="19" t="s">
        <v>142</v>
      </c>
      <c r="B30" s="149">
        <v>100</v>
      </c>
      <c r="C30" s="20">
        <v>3</v>
      </c>
      <c r="D30" s="35">
        <v>13.5</v>
      </c>
      <c r="E30" s="18">
        <f t="shared" si="2"/>
        <v>40.5</v>
      </c>
      <c r="F30" s="63"/>
      <c r="G30" s="62">
        <f>$D30*F30</f>
        <v>0</v>
      </c>
      <c r="H30" s="71">
        <f>1/C30</f>
        <v>0.33333333333333331</v>
      </c>
      <c r="I30" s="72">
        <f t="shared" si="3"/>
        <v>0</v>
      </c>
      <c r="J30" s="69">
        <v>1.96</v>
      </c>
      <c r="K30" s="75">
        <f t="shared" si="10"/>
        <v>0</v>
      </c>
    </row>
    <row r="31" spans="1:11" ht="15.75" thickBot="1" x14ac:dyDescent="0.3">
      <c r="A31" s="19" t="s">
        <v>50</v>
      </c>
      <c r="B31" s="149">
        <v>400</v>
      </c>
      <c r="C31" s="20">
        <v>5</v>
      </c>
      <c r="D31" s="35">
        <v>10.4</v>
      </c>
      <c r="E31" s="18">
        <f t="shared" si="2"/>
        <v>52</v>
      </c>
      <c r="F31" s="63"/>
      <c r="G31" s="64">
        <f>$D31*F31</f>
        <v>0</v>
      </c>
      <c r="H31" s="71">
        <f>1/C31</f>
        <v>0.2</v>
      </c>
      <c r="I31" s="72">
        <f t="shared" si="3"/>
        <v>0</v>
      </c>
      <c r="J31" s="69">
        <v>1.68</v>
      </c>
      <c r="K31" s="76">
        <f t="shared" si="4"/>
        <v>0</v>
      </c>
    </row>
    <row r="32" spans="1:11" ht="16.5" thickBot="1" x14ac:dyDescent="0.3">
      <c r="A32" s="40" t="s">
        <v>86</v>
      </c>
      <c r="B32" s="133"/>
      <c r="C32" s="41"/>
      <c r="D32" s="42"/>
      <c r="E32" s="43"/>
      <c r="F32" s="82"/>
      <c r="G32" s="83">
        <f>SUM(G6:G31)</f>
        <v>0</v>
      </c>
      <c r="H32" s="80"/>
      <c r="I32" s="92">
        <f>SUM(I6:I31)</f>
        <v>0</v>
      </c>
      <c r="J32" s="81"/>
      <c r="K32" s="84">
        <f>SUM(K6:K31)</f>
        <v>0</v>
      </c>
    </row>
    <row r="33" spans="1:14" x14ac:dyDescent="0.25">
      <c r="A33" s="36" t="s">
        <v>51</v>
      </c>
      <c r="B33" s="147"/>
      <c r="C33" s="37"/>
      <c r="D33" s="38"/>
      <c r="E33" s="39"/>
      <c r="F33" s="65"/>
      <c r="G33" s="66"/>
      <c r="H33" s="73"/>
      <c r="I33" s="74"/>
      <c r="J33" s="77"/>
      <c r="K33" s="74"/>
    </row>
    <row r="34" spans="1:14" x14ac:dyDescent="0.25">
      <c r="A34" s="15" t="s">
        <v>52</v>
      </c>
      <c r="B34" s="148">
        <v>150</v>
      </c>
      <c r="C34" s="16">
        <v>2</v>
      </c>
      <c r="D34" s="17">
        <v>53.6</v>
      </c>
      <c r="E34" s="18">
        <f>D34*C34</f>
        <v>107.2</v>
      </c>
      <c r="F34" s="61"/>
      <c r="G34" s="62">
        <f t="shared" ref="G34:G43" si="11">$D34*F34</f>
        <v>0</v>
      </c>
      <c r="H34" s="69">
        <f>1/C34</f>
        <v>0.5</v>
      </c>
      <c r="I34" s="70">
        <f t="shared" ref="I34:I43" si="12">H34*F34</f>
        <v>0</v>
      </c>
      <c r="J34" s="69">
        <v>9.24</v>
      </c>
      <c r="K34" s="70">
        <f t="shared" ref="K34:K43" si="13">J34*F34</f>
        <v>0</v>
      </c>
    </row>
    <row r="35" spans="1:14" x14ac:dyDescent="0.25">
      <c r="A35" s="15" t="s">
        <v>53</v>
      </c>
      <c r="B35" s="148">
        <v>150</v>
      </c>
      <c r="C35" s="16">
        <v>3.5</v>
      </c>
      <c r="D35" s="17">
        <v>17.600000000000001</v>
      </c>
      <c r="E35" s="18">
        <f t="shared" ref="E35:E38" si="14">D35*C35</f>
        <v>61.600000000000009</v>
      </c>
      <c r="F35" s="61"/>
      <c r="G35" s="62">
        <f t="shared" si="11"/>
        <v>0</v>
      </c>
      <c r="H35" s="69">
        <f>1/C35</f>
        <v>0.2857142857142857</v>
      </c>
      <c r="I35" s="70">
        <f t="shared" si="12"/>
        <v>0</v>
      </c>
      <c r="J35" s="69">
        <v>2.4</v>
      </c>
      <c r="K35" s="70">
        <f t="shared" si="13"/>
        <v>0</v>
      </c>
    </row>
    <row r="36" spans="1:14" x14ac:dyDescent="0.25">
      <c r="A36" s="15" t="s">
        <v>54</v>
      </c>
      <c r="B36" s="148">
        <v>120</v>
      </c>
      <c r="C36" s="16">
        <v>2.5</v>
      </c>
      <c r="D36" s="17">
        <v>16.100000000000001</v>
      </c>
      <c r="E36" s="18">
        <f t="shared" si="14"/>
        <v>40.25</v>
      </c>
      <c r="F36" s="61"/>
      <c r="G36" s="62">
        <f t="shared" si="11"/>
        <v>0</v>
      </c>
      <c r="H36" s="69">
        <f>1/C36</f>
        <v>0.4</v>
      </c>
      <c r="I36" s="70">
        <f t="shared" si="12"/>
        <v>0</v>
      </c>
      <c r="J36" s="69">
        <v>2.69</v>
      </c>
      <c r="K36" s="70">
        <f t="shared" si="13"/>
        <v>0</v>
      </c>
    </row>
    <row r="37" spans="1:14" x14ac:dyDescent="0.25">
      <c r="A37" s="15" t="s">
        <v>55</v>
      </c>
      <c r="B37" s="148">
        <v>350</v>
      </c>
      <c r="C37" s="16">
        <v>2.5</v>
      </c>
      <c r="D37" s="17">
        <v>111</v>
      </c>
      <c r="E37" s="18">
        <f t="shared" si="14"/>
        <v>277.5</v>
      </c>
      <c r="F37" s="61"/>
      <c r="G37" s="62">
        <f t="shared" si="11"/>
        <v>0</v>
      </c>
      <c r="H37" s="69">
        <f>1/C37</f>
        <v>0.4</v>
      </c>
      <c r="I37" s="70">
        <f t="shared" si="12"/>
        <v>0</v>
      </c>
      <c r="J37" s="69">
        <v>28.67</v>
      </c>
      <c r="K37" s="70">
        <f t="shared" si="13"/>
        <v>0</v>
      </c>
    </row>
    <row r="38" spans="1:14" x14ac:dyDescent="0.25">
      <c r="A38" s="15" t="s">
        <v>56</v>
      </c>
      <c r="B38" s="148">
        <v>350</v>
      </c>
      <c r="C38" s="16">
        <v>1.5</v>
      </c>
      <c r="D38" s="17">
        <v>185</v>
      </c>
      <c r="E38" s="18">
        <f t="shared" si="14"/>
        <v>277.5</v>
      </c>
      <c r="F38" s="61"/>
      <c r="G38" s="62">
        <f t="shared" si="11"/>
        <v>0</v>
      </c>
      <c r="H38" s="69">
        <f>1/C38</f>
        <v>0.66666666666666663</v>
      </c>
      <c r="I38" s="70">
        <f t="shared" si="12"/>
        <v>0</v>
      </c>
      <c r="J38" s="69">
        <v>28.67</v>
      </c>
      <c r="K38" s="70">
        <f t="shared" si="13"/>
        <v>0</v>
      </c>
    </row>
    <row r="39" spans="1:14" x14ac:dyDescent="0.25">
      <c r="A39" s="13" t="s">
        <v>145</v>
      </c>
      <c r="B39" s="151" t="s">
        <v>146</v>
      </c>
      <c r="C39" s="112"/>
      <c r="D39" s="113">
        <v>7.13</v>
      </c>
      <c r="E39" s="114"/>
      <c r="F39" s="115"/>
      <c r="G39" s="116">
        <f>$D39*F39</f>
        <v>0</v>
      </c>
      <c r="H39" s="117">
        <v>25</v>
      </c>
      <c r="I39" s="118">
        <f>F39/H39</f>
        <v>0</v>
      </c>
      <c r="J39" s="117">
        <v>0.6</v>
      </c>
      <c r="K39" s="118">
        <f t="shared" si="13"/>
        <v>0</v>
      </c>
      <c r="L39" s="2" t="s">
        <v>105</v>
      </c>
    </row>
    <row r="40" spans="1:14" x14ac:dyDescent="0.25">
      <c r="A40" s="119" t="s">
        <v>144</v>
      </c>
      <c r="B40" s="152" t="s">
        <v>147</v>
      </c>
      <c r="C40" s="120"/>
      <c r="D40" s="113">
        <v>8.3000000000000007</v>
      </c>
      <c r="E40" s="114"/>
      <c r="F40" s="115"/>
      <c r="G40" s="116">
        <f>$D40*F40</f>
        <v>0</v>
      </c>
      <c r="H40" s="117">
        <v>30</v>
      </c>
      <c r="I40" s="118">
        <f>F40/H40</f>
        <v>0</v>
      </c>
      <c r="J40" s="117">
        <v>0.62</v>
      </c>
      <c r="K40" s="118">
        <f t="shared" ref="K40" si="15">J40*F40</f>
        <v>0</v>
      </c>
      <c r="L40" s="2" t="s">
        <v>105</v>
      </c>
    </row>
    <row r="41" spans="1:14" x14ac:dyDescent="0.25">
      <c r="A41" s="119" t="s">
        <v>57</v>
      </c>
      <c r="B41" s="152" t="s">
        <v>146</v>
      </c>
      <c r="C41" s="120"/>
      <c r="D41" s="113">
        <f>6.7+3.91</f>
        <v>10.61</v>
      </c>
      <c r="E41" s="121"/>
      <c r="F41" s="115"/>
      <c r="G41" s="116">
        <f>$D41*F41</f>
        <v>0</v>
      </c>
      <c r="H41" s="117">
        <v>10</v>
      </c>
      <c r="I41" s="118">
        <f>F41/H41</f>
        <v>0</v>
      </c>
      <c r="J41" s="117">
        <v>0.67</v>
      </c>
      <c r="K41" s="118">
        <f>J41*F41</f>
        <v>0</v>
      </c>
      <c r="L41" s="2" t="s">
        <v>105</v>
      </c>
    </row>
    <row r="42" spans="1:14" x14ac:dyDescent="0.25">
      <c r="A42" s="119" t="s">
        <v>74</v>
      </c>
      <c r="B42" s="152" t="s">
        <v>148</v>
      </c>
      <c r="C42" s="122"/>
      <c r="D42" s="123">
        <v>11.01</v>
      </c>
      <c r="E42" s="121"/>
      <c r="F42" s="115"/>
      <c r="G42" s="116">
        <f t="shared" ref="G42" si="16">$D42*F42</f>
        <v>0</v>
      </c>
      <c r="H42" s="117">
        <v>40</v>
      </c>
      <c r="I42" s="118">
        <f>F42/H42</f>
        <v>0</v>
      </c>
      <c r="J42" s="117">
        <v>0.32</v>
      </c>
      <c r="K42" s="118">
        <f t="shared" si="13"/>
        <v>0</v>
      </c>
      <c r="L42" s="2" t="s">
        <v>105</v>
      </c>
    </row>
    <row r="43" spans="1:14" ht="15.75" thickBot="1" x14ac:dyDescent="0.3">
      <c r="A43" s="21" t="s">
        <v>58</v>
      </c>
      <c r="B43" s="150">
        <v>175</v>
      </c>
      <c r="C43" s="22">
        <v>1.75</v>
      </c>
      <c r="D43" s="23">
        <v>134</v>
      </c>
      <c r="E43" s="18">
        <f>D43*C43</f>
        <v>234.5</v>
      </c>
      <c r="F43" s="63"/>
      <c r="G43" s="64">
        <f t="shared" si="11"/>
        <v>0</v>
      </c>
      <c r="H43" s="71">
        <f>1/C43</f>
        <v>0.5714285714285714</v>
      </c>
      <c r="I43" s="72">
        <f t="shared" si="12"/>
        <v>0</v>
      </c>
      <c r="J43" s="71">
        <v>19.739999999999998</v>
      </c>
      <c r="K43" s="72">
        <f t="shared" si="13"/>
        <v>0</v>
      </c>
    </row>
    <row r="44" spans="1:14" ht="16.5" thickBot="1" x14ac:dyDescent="0.3">
      <c r="A44" s="44" t="s">
        <v>87</v>
      </c>
      <c r="B44" s="134"/>
      <c r="C44" s="45"/>
      <c r="D44" s="46"/>
      <c r="E44" s="47"/>
      <c r="F44" s="78"/>
      <c r="G44" s="79">
        <f>SUM(G34:G43)</f>
        <v>0</v>
      </c>
      <c r="H44" s="80"/>
      <c r="I44" s="92">
        <f>SUM(I34:I43)</f>
        <v>0</v>
      </c>
      <c r="J44" s="81"/>
      <c r="K44" s="84">
        <f>SUM(K34:K43)</f>
        <v>0</v>
      </c>
    </row>
    <row r="45" spans="1:14" ht="15.75" thickBot="1" x14ac:dyDescent="0.3">
      <c r="A45" s="24"/>
      <c r="B45" s="24"/>
      <c r="C45" s="6"/>
      <c r="D45" s="25"/>
      <c r="E45" s="25"/>
      <c r="F45" s="24"/>
      <c r="G45" s="26"/>
    </row>
    <row r="46" spans="1:14" ht="30.75" thickBot="1" x14ac:dyDescent="0.3">
      <c r="A46" s="27" t="s">
        <v>59</v>
      </c>
      <c r="B46" s="135"/>
      <c r="D46" s="25"/>
      <c r="E46" s="25"/>
      <c r="F46" s="94" t="s">
        <v>93</v>
      </c>
      <c r="G46" s="85" t="s">
        <v>60</v>
      </c>
    </row>
    <row r="47" spans="1:14" x14ac:dyDescent="0.25">
      <c r="A47" s="97" t="s">
        <v>61</v>
      </c>
      <c r="B47" s="11"/>
      <c r="D47" s="25"/>
      <c r="E47" s="25"/>
      <c r="F47" s="61"/>
      <c r="G47" s="99">
        <v>0</v>
      </c>
    </row>
    <row r="48" spans="1:14" x14ac:dyDescent="0.25">
      <c r="A48" s="98" t="s">
        <v>62</v>
      </c>
      <c r="B48" s="24"/>
      <c r="D48" s="25"/>
      <c r="E48" s="25"/>
      <c r="F48" s="61"/>
      <c r="G48" s="99">
        <f>SUM(G49:G51)</f>
        <v>0</v>
      </c>
      <c r="M48" s="124"/>
      <c r="N48" s="124"/>
    </row>
    <row r="49" spans="1:14" x14ac:dyDescent="0.25">
      <c r="A49" s="93" t="s">
        <v>17</v>
      </c>
      <c r="B49" s="136"/>
      <c r="C49" s="157"/>
      <c r="D49" s="96" t="s">
        <v>94</v>
      </c>
      <c r="E49" s="25"/>
      <c r="F49" s="100"/>
      <c r="G49" s="101">
        <f>C49*F49</f>
        <v>0</v>
      </c>
      <c r="M49" s="125"/>
      <c r="N49" s="126"/>
    </row>
    <row r="50" spans="1:14" x14ac:dyDescent="0.25">
      <c r="A50" s="93" t="s">
        <v>18</v>
      </c>
      <c r="B50" s="136"/>
      <c r="C50" s="157"/>
      <c r="D50" s="96" t="s">
        <v>94</v>
      </c>
      <c r="E50" s="25"/>
      <c r="F50" s="100"/>
      <c r="G50" s="101">
        <f>C50*F50</f>
        <v>0</v>
      </c>
      <c r="M50" s="125"/>
      <c r="N50" s="126"/>
    </row>
    <row r="51" spans="1:14" x14ac:dyDescent="0.25">
      <c r="A51" s="93" t="s">
        <v>19</v>
      </c>
      <c r="B51" s="136"/>
      <c r="C51" s="157"/>
      <c r="D51" s="96" t="s">
        <v>94</v>
      </c>
      <c r="E51" s="25"/>
      <c r="F51" s="100"/>
      <c r="G51" s="101">
        <f>C51*F51</f>
        <v>0</v>
      </c>
    </row>
    <row r="52" spans="1:14" x14ac:dyDescent="0.25">
      <c r="A52" s="98" t="s">
        <v>128</v>
      </c>
      <c r="B52" s="24"/>
      <c r="C52" s="157"/>
      <c r="D52" s="96" t="s">
        <v>95</v>
      </c>
      <c r="E52" s="25"/>
      <c r="F52" s="61"/>
      <c r="G52" s="99">
        <f>C52*F52</f>
        <v>0</v>
      </c>
    </row>
    <row r="53" spans="1:14" ht="15.75" thickBot="1" x14ac:dyDescent="0.3">
      <c r="A53" s="97" t="s">
        <v>99</v>
      </c>
      <c r="B53" s="11"/>
      <c r="D53" s="25"/>
      <c r="E53" s="25"/>
      <c r="F53" s="61"/>
      <c r="G53" s="99">
        <v>0</v>
      </c>
    </row>
    <row r="54" spans="1:14" ht="16.5" thickBot="1" x14ac:dyDescent="0.3">
      <c r="A54" s="28" t="s">
        <v>63</v>
      </c>
      <c r="B54" s="137"/>
      <c r="D54" s="25"/>
      <c r="E54" s="25"/>
      <c r="F54" s="182">
        <f>SUM(G47,G48,G52,G53)</f>
        <v>0</v>
      </c>
      <c r="G54" s="183"/>
    </row>
    <row r="55" spans="1:14" ht="16.5" thickBot="1" x14ac:dyDescent="0.3">
      <c r="A55" s="29"/>
      <c r="B55" s="29"/>
      <c r="D55" s="25"/>
      <c r="E55" s="25"/>
      <c r="F55" s="26"/>
      <c r="G55" s="30"/>
    </row>
    <row r="56" spans="1:14" ht="16.5" thickBot="1" x14ac:dyDescent="0.3">
      <c r="A56" s="31" t="s">
        <v>64</v>
      </c>
      <c r="B56" s="138"/>
      <c r="D56" s="25"/>
      <c r="E56" s="25"/>
      <c r="F56" s="184">
        <f>G32</f>
        <v>0</v>
      </c>
      <c r="G56" s="185"/>
    </row>
    <row r="57" spans="1:14" ht="16.5" thickBot="1" x14ac:dyDescent="0.3">
      <c r="A57" s="31" t="s">
        <v>65</v>
      </c>
      <c r="B57" s="138"/>
      <c r="D57" s="25"/>
      <c r="E57" s="25"/>
      <c r="F57" s="184">
        <f>F54</f>
        <v>0</v>
      </c>
      <c r="G57" s="185"/>
    </row>
    <row r="58" spans="1:14" ht="16.5" thickBot="1" x14ac:dyDescent="0.3">
      <c r="A58" s="31" t="s">
        <v>79</v>
      </c>
      <c r="B58" s="138"/>
      <c r="D58" s="25"/>
      <c r="E58" s="25"/>
      <c r="F58" s="184">
        <f>G44</f>
        <v>0</v>
      </c>
      <c r="G58" s="185"/>
    </row>
    <row r="59" spans="1:14" ht="16.5" thickBot="1" x14ac:dyDescent="0.3">
      <c r="A59" s="31" t="s">
        <v>66</v>
      </c>
      <c r="B59" s="138"/>
      <c r="D59" s="25"/>
      <c r="E59" s="25"/>
      <c r="F59" s="186">
        <f>SUM(F56:G58)</f>
        <v>0</v>
      </c>
      <c r="G59" s="187"/>
    </row>
    <row r="60" spans="1:14" ht="15.75" thickBot="1" x14ac:dyDescent="0.3">
      <c r="A60" s="32" t="s">
        <v>67</v>
      </c>
      <c r="B60" s="139"/>
      <c r="D60" s="25"/>
      <c r="E60" s="25"/>
      <c r="F60" s="188"/>
      <c r="G60" s="183"/>
      <c r="H60" s="33" t="s">
        <v>68</v>
      </c>
    </row>
    <row r="61" spans="1:14" ht="15.75" thickBot="1" x14ac:dyDescent="0.3">
      <c r="A61" s="34" t="s">
        <v>69</v>
      </c>
      <c r="B61" s="139"/>
      <c r="D61" s="25"/>
      <c r="E61" s="25"/>
      <c r="F61" s="188"/>
      <c r="G61" s="183"/>
      <c r="H61" s="33" t="s">
        <v>68</v>
      </c>
    </row>
    <row r="62" spans="1:14" ht="15.75" thickBot="1" x14ac:dyDescent="0.3">
      <c r="A62" s="32" t="s">
        <v>70</v>
      </c>
      <c r="B62" s="139"/>
      <c r="D62" s="25"/>
      <c r="E62" s="25"/>
      <c r="F62" s="160" t="e">
        <f>F59/F61</f>
        <v>#DIV/0!</v>
      </c>
      <c r="G62" s="161"/>
      <c r="H62" s="33" t="s">
        <v>71</v>
      </c>
    </row>
    <row r="63" spans="1:14" ht="15.75" thickBot="1" x14ac:dyDescent="0.3">
      <c r="A63" s="34" t="s">
        <v>72</v>
      </c>
      <c r="B63" s="139"/>
      <c r="D63" s="25"/>
      <c r="E63" s="25"/>
      <c r="F63" s="160" t="e">
        <f>F59/F60</f>
        <v>#DIV/0!</v>
      </c>
      <c r="G63" s="161"/>
      <c r="H63" s="33" t="s">
        <v>71</v>
      </c>
    </row>
    <row r="64" spans="1:14" x14ac:dyDescent="0.25">
      <c r="D64" s="25"/>
      <c r="E64" s="25"/>
    </row>
    <row r="65" spans="1:8" ht="15.75" thickBot="1" x14ac:dyDescent="0.3">
      <c r="D65" s="25"/>
      <c r="E65" s="25"/>
    </row>
    <row r="66" spans="1:8" ht="18.75" thickBot="1" x14ac:dyDescent="0.3">
      <c r="A66" s="86" t="s">
        <v>88</v>
      </c>
      <c r="B66" s="140"/>
      <c r="D66" s="25"/>
      <c r="E66" s="25"/>
    </row>
    <row r="67" spans="1:8" ht="15.75" thickBot="1" x14ac:dyDescent="0.3">
      <c r="A67" s="87" t="s">
        <v>118</v>
      </c>
      <c r="B67" s="141"/>
      <c r="D67" s="25"/>
      <c r="E67" s="25"/>
      <c r="F67" s="162">
        <f>SUM(I6:I23,I31)</f>
        <v>0</v>
      </c>
      <c r="G67" s="163"/>
      <c r="H67" s="33" t="s">
        <v>90</v>
      </c>
    </row>
    <row r="68" spans="1:8" ht="15.75" thickBot="1" x14ac:dyDescent="0.3">
      <c r="A68" s="87" t="s">
        <v>117</v>
      </c>
      <c r="B68" s="141"/>
      <c r="D68" s="25"/>
      <c r="E68" s="25"/>
      <c r="F68" s="172">
        <f>SUM(I27:I29)</f>
        <v>0</v>
      </c>
      <c r="G68" s="173"/>
      <c r="H68" s="33" t="s">
        <v>90</v>
      </c>
    </row>
    <row r="69" spans="1:8" ht="15.75" thickBot="1" x14ac:dyDescent="0.3">
      <c r="A69" s="87" t="s">
        <v>119</v>
      </c>
      <c r="B69" s="141"/>
      <c r="D69" s="25"/>
      <c r="E69" s="25"/>
      <c r="F69" s="164">
        <f>I44</f>
        <v>0</v>
      </c>
      <c r="G69" s="165"/>
      <c r="H69" s="33" t="s">
        <v>90</v>
      </c>
    </row>
    <row r="70" spans="1:8" ht="16.5" thickBot="1" x14ac:dyDescent="0.3">
      <c r="A70" s="88" t="s">
        <v>120</v>
      </c>
      <c r="B70" s="142"/>
      <c r="D70" s="25"/>
      <c r="E70" s="25"/>
      <c r="F70" s="166">
        <f>SUM(F67:G69)</f>
        <v>0</v>
      </c>
      <c r="G70" s="167"/>
      <c r="H70" s="33" t="s">
        <v>90</v>
      </c>
    </row>
    <row r="72" spans="1:8" ht="15.75" thickBot="1" x14ac:dyDescent="0.3"/>
    <row r="73" spans="1:8" ht="18.75" thickBot="1" x14ac:dyDescent="0.3">
      <c r="A73" s="89" t="s">
        <v>89</v>
      </c>
      <c r="B73" s="143"/>
    </row>
    <row r="74" spans="1:8" ht="15.75" thickBot="1" x14ac:dyDescent="0.3">
      <c r="A74" s="90" t="s">
        <v>122</v>
      </c>
      <c r="B74" s="144"/>
      <c r="D74" s="25"/>
      <c r="E74" s="25"/>
      <c r="F74" s="168">
        <f>SUM(K6:K23,K31)</f>
        <v>0</v>
      </c>
      <c r="G74" s="169"/>
      <c r="H74" t="s">
        <v>91</v>
      </c>
    </row>
    <row r="75" spans="1:8" ht="15.75" thickBot="1" x14ac:dyDescent="0.3">
      <c r="A75" s="90" t="s">
        <v>121</v>
      </c>
      <c r="B75" s="144"/>
      <c r="D75" s="25"/>
      <c r="E75" s="25"/>
      <c r="F75" s="174">
        <f>SUM(K27:K29)</f>
        <v>0</v>
      </c>
      <c r="G75" s="175"/>
      <c r="H75" t="s">
        <v>91</v>
      </c>
    </row>
    <row r="76" spans="1:8" ht="15.75" thickBot="1" x14ac:dyDescent="0.3">
      <c r="A76" s="90" t="s">
        <v>123</v>
      </c>
      <c r="B76" s="144"/>
      <c r="D76" s="25"/>
      <c r="E76" s="25"/>
      <c r="F76" s="170">
        <f>K44</f>
        <v>0</v>
      </c>
      <c r="G76" s="171"/>
      <c r="H76" t="s">
        <v>91</v>
      </c>
    </row>
    <row r="77" spans="1:8" ht="16.5" thickBot="1" x14ac:dyDescent="0.3">
      <c r="A77" s="91" t="s">
        <v>124</v>
      </c>
      <c r="B77" s="145"/>
      <c r="D77" s="25"/>
      <c r="E77" s="25"/>
      <c r="F77" s="158">
        <f>SUM(F74:G76)</f>
        <v>0</v>
      </c>
      <c r="G77" s="159"/>
      <c r="H77" t="s">
        <v>91</v>
      </c>
    </row>
  </sheetData>
  <mergeCells count="21">
    <mergeCell ref="D3:E3"/>
    <mergeCell ref="F62:G62"/>
    <mergeCell ref="F3:G3"/>
    <mergeCell ref="H3:I3"/>
    <mergeCell ref="J3:K3"/>
    <mergeCell ref="F54:G54"/>
    <mergeCell ref="F56:G56"/>
    <mergeCell ref="F57:G57"/>
    <mergeCell ref="F58:G58"/>
    <mergeCell ref="F59:G59"/>
    <mergeCell ref="F60:G60"/>
    <mergeCell ref="F61:G61"/>
    <mergeCell ref="F77:G77"/>
    <mergeCell ref="F63:G63"/>
    <mergeCell ref="F67:G67"/>
    <mergeCell ref="F69:G69"/>
    <mergeCell ref="F70:G70"/>
    <mergeCell ref="F74:G74"/>
    <mergeCell ref="F76:G76"/>
    <mergeCell ref="F68:G68"/>
    <mergeCell ref="F75:G7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58F91-1E68-4066-8770-92172BC5D4CF}">
  <dimension ref="A1:N77"/>
  <sheetViews>
    <sheetView topLeftCell="A60" workbookViewId="0">
      <selection activeCell="K62" sqref="K62"/>
    </sheetView>
  </sheetViews>
  <sheetFormatPr baseColWidth="10" defaultRowHeight="15" x14ac:dyDescent="0.25"/>
  <cols>
    <col min="1" max="1" width="42.7109375" customWidth="1"/>
    <col min="2" max="2" width="16.140625" customWidth="1"/>
    <col min="3" max="3" width="13.28515625" customWidth="1"/>
    <col min="4" max="4" width="18.7109375" customWidth="1"/>
    <col min="5" max="5" width="16.7109375" customWidth="1"/>
    <col min="6" max="6" width="10.7109375" customWidth="1"/>
    <col min="7" max="7" width="11.85546875" customWidth="1"/>
    <col min="8" max="8" width="14.28515625" customWidth="1"/>
    <col min="14" max="14" width="13.5703125" customWidth="1"/>
    <col min="258" max="258" width="42.7109375" customWidth="1"/>
    <col min="259" max="259" width="13.28515625" customWidth="1"/>
    <col min="260" max="260" width="18.7109375" customWidth="1"/>
    <col min="261" max="261" width="16.7109375" customWidth="1"/>
    <col min="262" max="262" width="10.7109375" customWidth="1"/>
    <col min="263" max="263" width="11.85546875" customWidth="1"/>
    <col min="264" max="264" width="18.5703125" customWidth="1"/>
    <col min="514" max="514" width="42.7109375" customWidth="1"/>
    <col min="515" max="515" width="13.28515625" customWidth="1"/>
    <col min="516" max="516" width="18.7109375" customWidth="1"/>
    <col min="517" max="517" width="16.7109375" customWidth="1"/>
    <col min="518" max="518" width="10.7109375" customWidth="1"/>
    <col min="519" max="519" width="11.85546875" customWidth="1"/>
    <col min="520" max="520" width="18.5703125" customWidth="1"/>
    <col min="770" max="770" width="42.7109375" customWidth="1"/>
    <col min="771" max="771" width="13.28515625" customWidth="1"/>
    <col min="772" max="772" width="18.7109375" customWidth="1"/>
    <col min="773" max="773" width="16.7109375" customWidth="1"/>
    <col min="774" max="774" width="10.7109375" customWidth="1"/>
    <col min="775" max="775" width="11.85546875" customWidth="1"/>
    <col min="776" max="776" width="18.5703125" customWidth="1"/>
    <col min="1026" max="1026" width="42.7109375" customWidth="1"/>
    <col min="1027" max="1027" width="13.28515625" customWidth="1"/>
    <col min="1028" max="1028" width="18.7109375" customWidth="1"/>
    <col min="1029" max="1029" width="16.7109375" customWidth="1"/>
    <col min="1030" max="1030" width="10.7109375" customWidth="1"/>
    <col min="1031" max="1031" width="11.85546875" customWidth="1"/>
    <col min="1032" max="1032" width="18.5703125" customWidth="1"/>
    <col min="1282" max="1282" width="42.7109375" customWidth="1"/>
    <col min="1283" max="1283" width="13.28515625" customWidth="1"/>
    <col min="1284" max="1284" width="18.7109375" customWidth="1"/>
    <col min="1285" max="1285" width="16.7109375" customWidth="1"/>
    <col min="1286" max="1286" width="10.7109375" customWidth="1"/>
    <col min="1287" max="1287" width="11.85546875" customWidth="1"/>
    <col min="1288" max="1288" width="18.5703125" customWidth="1"/>
    <col min="1538" max="1538" width="42.7109375" customWidth="1"/>
    <col min="1539" max="1539" width="13.28515625" customWidth="1"/>
    <col min="1540" max="1540" width="18.7109375" customWidth="1"/>
    <col min="1541" max="1541" width="16.7109375" customWidth="1"/>
    <col min="1542" max="1542" width="10.7109375" customWidth="1"/>
    <col min="1543" max="1543" width="11.85546875" customWidth="1"/>
    <col min="1544" max="1544" width="18.5703125" customWidth="1"/>
    <col min="1794" max="1794" width="42.7109375" customWidth="1"/>
    <col min="1795" max="1795" width="13.28515625" customWidth="1"/>
    <col min="1796" max="1796" width="18.7109375" customWidth="1"/>
    <col min="1797" max="1797" width="16.7109375" customWidth="1"/>
    <col min="1798" max="1798" width="10.7109375" customWidth="1"/>
    <col min="1799" max="1799" width="11.85546875" customWidth="1"/>
    <col min="1800" max="1800" width="18.5703125" customWidth="1"/>
    <col min="2050" max="2050" width="42.7109375" customWidth="1"/>
    <col min="2051" max="2051" width="13.28515625" customWidth="1"/>
    <col min="2052" max="2052" width="18.7109375" customWidth="1"/>
    <col min="2053" max="2053" width="16.7109375" customWidth="1"/>
    <col min="2054" max="2054" width="10.7109375" customWidth="1"/>
    <col min="2055" max="2055" width="11.85546875" customWidth="1"/>
    <col min="2056" max="2056" width="18.5703125" customWidth="1"/>
    <col min="2306" max="2306" width="42.7109375" customWidth="1"/>
    <col min="2307" max="2307" width="13.28515625" customWidth="1"/>
    <col min="2308" max="2308" width="18.7109375" customWidth="1"/>
    <col min="2309" max="2309" width="16.7109375" customWidth="1"/>
    <col min="2310" max="2310" width="10.7109375" customWidth="1"/>
    <col min="2311" max="2311" width="11.85546875" customWidth="1"/>
    <col min="2312" max="2312" width="18.5703125" customWidth="1"/>
    <col min="2562" max="2562" width="42.7109375" customWidth="1"/>
    <col min="2563" max="2563" width="13.28515625" customWidth="1"/>
    <col min="2564" max="2564" width="18.7109375" customWidth="1"/>
    <col min="2565" max="2565" width="16.7109375" customWidth="1"/>
    <col min="2566" max="2566" width="10.7109375" customWidth="1"/>
    <col min="2567" max="2567" width="11.85546875" customWidth="1"/>
    <col min="2568" max="2568" width="18.5703125" customWidth="1"/>
    <col min="2818" max="2818" width="42.7109375" customWidth="1"/>
    <col min="2819" max="2819" width="13.28515625" customWidth="1"/>
    <col min="2820" max="2820" width="18.7109375" customWidth="1"/>
    <col min="2821" max="2821" width="16.7109375" customWidth="1"/>
    <col min="2822" max="2822" width="10.7109375" customWidth="1"/>
    <col min="2823" max="2823" width="11.85546875" customWidth="1"/>
    <col min="2824" max="2824" width="18.5703125" customWidth="1"/>
    <col min="3074" max="3074" width="42.7109375" customWidth="1"/>
    <col min="3075" max="3075" width="13.28515625" customWidth="1"/>
    <col min="3076" max="3076" width="18.7109375" customWidth="1"/>
    <col min="3077" max="3077" width="16.7109375" customWidth="1"/>
    <col min="3078" max="3078" width="10.7109375" customWidth="1"/>
    <col min="3079" max="3079" width="11.85546875" customWidth="1"/>
    <col min="3080" max="3080" width="18.5703125" customWidth="1"/>
    <col min="3330" max="3330" width="42.7109375" customWidth="1"/>
    <col min="3331" max="3331" width="13.28515625" customWidth="1"/>
    <col min="3332" max="3332" width="18.7109375" customWidth="1"/>
    <col min="3333" max="3333" width="16.7109375" customWidth="1"/>
    <col min="3334" max="3334" width="10.7109375" customWidth="1"/>
    <col min="3335" max="3335" width="11.85546875" customWidth="1"/>
    <col min="3336" max="3336" width="18.5703125" customWidth="1"/>
    <col min="3586" max="3586" width="42.7109375" customWidth="1"/>
    <col min="3587" max="3587" width="13.28515625" customWidth="1"/>
    <col min="3588" max="3588" width="18.7109375" customWidth="1"/>
    <col min="3589" max="3589" width="16.7109375" customWidth="1"/>
    <col min="3590" max="3590" width="10.7109375" customWidth="1"/>
    <col min="3591" max="3591" width="11.85546875" customWidth="1"/>
    <col min="3592" max="3592" width="18.5703125" customWidth="1"/>
    <col min="3842" max="3842" width="42.7109375" customWidth="1"/>
    <col min="3843" max="3843" width="13.28515625" customWidth="1"/>
    <col min="3844" max="3844" width="18.7109375" customWidth="1"/>
    <col min="3845" max="3845" width="16.7109375" customWidth="1"/>
    <col min="3846" max="3846" width="10.7109375" customWidth="1"/>
    <col min="3847" max="3847" width="11.85546875" customWidth="1"/>
    <col min="3848" max="3848" width="18.5703125" customWidth="1"/>
    <col min="4098" max="4098" width="42.7109375" customWidth="1"/>
    <col min="4099" max="4099" width="13.28515625" customWidth="1"/>
    <col min="4100" max="4100" width="18.7109375" customWidth="1"/>
    <col min="4101" max="4101" width="16.7109375" customWidth="1"/>
    <col min="4102" max="4102" width="10.7109375" customWidth="1"/>
    <col min="4103" max="4103" width="11.85546875" customWidth="1"/>
    <col min="4104" max="4104" width="18.5703125" customWidth="1"/>
    <col min="4354" max="4354" width="42.7109375" customWidth="1"/>
    <col min="4355" max="4355" width="13.28515625" customWidth="1"/>
    <col min="4356" max="4356" width="18.7109375" customWidth="1"/>
    <col min="4357" max="4357" width="16.7109375" customWidth="1"/>
    <col min="4358" max="4358" width="10.7109375" customWidth="1"/>
    <col min="4359" max="4359" width="11.85546875" customWidth="1"/>
    <col min="4360" max="4360" width="18.5703125" customWidth="1"/>
    <col min="4610" max="4610" width="42.7109375" customWidth="1"/>
    <col min="4611" max="4611" width="13.28515625" customWidth="1"/>
    <col min="4612" max="4612" width="18.7109375" customWidth="1"/>
    <col min="4613" max="4613" width="16.7109375" customWidth="1"/>
    <col min="4614" max="4614" width="10.7109375" customWidth="1"/>
    <col min="4615" max="4615" width="11.85546875" customWidth="1"/>
    <col min="4616" max="4616" width="18.5703125" customWidth="1"/>
    <col min="4866" max="4866" width="42.7109375" customWidth="1"/>
    <col min="4867" max="4867" width="13.28515625" customWidth="1"/>
    <col min="4868" max="4868" width="18.7109375" customWidth="1"/>
    <col min="4869" max="4869" width="16.7109375" customWidth="1"/>
    <col min="4870" max="4870" width="10.7109375" customWidth="1"/>
    <col min="4871" max="4871" width="11.85546875" customWidth="1"/>
    <col min="4872" max="4872" width="18.5703125" customWidth="1"/>
    <col min="5122" max="5122" width="42.7109375" customWidth="1"/>
    <col min="5123" max="5123" width="13.28515625" customWidth="1"/>
    <col min="5124" max="5124" width="18.7109375" customWidth="1"/>
    <col min="5125" max="5125" width="16.7109375" customWidth="1"/>
    <col min="5126" max="5126" width="10.7109375" customWidth="1"/>
    <col min="5127" max="5127" width="11.85546875" customWidth="1"/>
    <col min="5128" max="5128" width="18.5703125" customWidth="1"/>
    <col min="5378" max="5378" width="42.7109375" customWidth="1"/>
    <col min="5379" max="5379" width="13.28515625" customWidth="1"/>
    <col min="5380" max="5380" width="18.7109375" customWidth="1"/>
    <col min="5381" max="5381" width="16.7109375" customWidth="1"/>
    <col min="5382" max="5382" width="10.7109375" customWidth="1"/>
    <col min="5383" max="5383" width="11.85546875" customWidth="1"/>
    <col min="5384" max="5384" width="18.5703125" customWidth="1"/>
    <col min="5634" max="5634" width="42.7109375" customWidth="1"/>
    <col min="5635" max="5635" width="13.28515625" customWidth="1"/>
    <col min="5636" max="5636" width="18.7109375" customWidth="1"/>
    <col min="5637" max="5637" width="16.7109375" customWidth="1"/>
    <col min="5638" max="5638" width="10.7109375" customWidth="1"/>
    <col min="5639" max="5639" width="11.85546875" customWidth="1"/>
    <col min="5640" max="5640" width="18.5703125" customWidth="1"/>
    <col min="5890" max="5890" width="42.7109375" customWidth="1"/>
    <col min="5891" max="5891" width="13.28515625" customWidth="1"/>
    <col min="5892" max="5892" width="18.7109375" customWidth="1"/>
    <col min="5893" max="5893" width="16.7109375" customWidth="1"/>
    <col min="5894" max="5894" width="10.7109375" customWidth="1"/>
    <col min="5895" max="5895" width="11.85546875" customWidth="1"/>
    <col min="5896" max="5896" width="18.5703125" customWidth="1"/>
    <col min="6146" max="6146" width="42.7109375" customWidth="1"/>
    <col min="6147" max="6147" width="13.28515625" customWidth="1"/>
    <col min="6148" max="6148" width="18.7109375" customWidth="1"/>
    <col min="6149" max="6149" width="16.7109375" customWidth="1"/>
    <col min="6150" max="6150" width="10.7109375" customWidth="1"/>
    <col min="6151" max="6151" width="11.85546875" customWidth="1"/>
    <col min="6152" max="6152" width="18.5703125" customWidth="1"/>
    <col min="6402" max="6402" width="42.7109375" customWidth="1"/>
    <col min="6403" max="6403" width="13.28515625" customWidth="1"/>
    <col min="6404" max="6404" width="18.7109375" customWidth="1"/>
    <col min="6405" max="6405" width="16.7109375" customWidth="1"/>
    <col min="6406" max="6406" width="10.7109375" customWidth="1"/>
    <col min="6407" max="6407" width="11.85546875" customWidth="1"/>
    <col min="6408" max="6408" width="18.5703125" customWidth="1"/>
    <col min="6658" max="6658" width="42.7109375" customWidth="1"/>
    <col min="6659" max="6659" width="13.28515625" customWidth="1"/>
    <col min="6660" max="6660" width="18.7109375" customWidth="1"/>
    <col min="6661" max="6661" width="16.7109375" customWidth="1"/>
    <col min="6662" max="6662" width="10.7109375" customWidth="1"/>
    <col min="6663" max="6663" width="11.85546875" customWidth="1"/>
    <col min="6664" max="6664" width="18.5703125" customWidth="1"/>
    <col min="6914" max="6914" width="42.7109375" customWidth="1"/>
    <col min="6915" max="6915" width="13.28515625" customWidth="1"/>
    <col min="6916" max="6916" width="18.7109375" customWidth="1"/>
    <col min="6917" max="6917" width="16.7109375" customWidth="1"/>
    <col min="6918" max="6918" width="10.7109375" customWidth="1"/>
    <col min="6919" max="6919" width="11.85546875" customWidth="1"/>
    <col min="6920" max="6920" width="18.5703125" customWidth="1"/>
    <col min="7170" max="7170" width="42.7109375" customWidth="1"/>
    <col min="7171" max="7171" width="13.28515625" customWidth="1"/>
    <col min="7172" max="7172" width="18.7109375" customWidth="1"/>
    <col min="7173" max="7173" width="16.7109375" customWidth="1"/>
    <col min="7174" max="7174" width="10.7109375" customWidth="1"/>
    <col min="7175" max="7175" width="11.85546875" customWidth="1"/>
    <col min="7176" max="7176" width="18.5703125" customWidth="1"/>
    <col min="7426" max="7426" width="42.7109375" customWidth="1"/>
    <col min="7427" max="7427" width="13.28515625" customWidth="1"/>
    <col min="7428" max="7428" width="18.7109375" customWidth="1"/>
    <col min="7429" max="7429" width="16.7109375" customWidth="1"/>
    <col min="7430" max="7430" width="10.7109375" customWidth="1"/>
    <col min="7431" max="7431" width="11.85546875" customWidth="1"/>
    <col min="7432" max="7432" width="18.5703125" customWidth="1"/>
    <col min="7682" max="7682" width="42.7109375" customWidth="1"/>
    <col min="7683" max="7683" width="13.28515625" customWidth="1"/>
    <col min="7684" max="7684" width="18.7109375" customWidth="1"/>
    <col min="7685" max="7685" width="16.7109375" customWidth="1"/>
    <col min="7686" max="7686" width="10.7109375" customWidth="1"/>
    <col min="7687" max="7687" width="11.85546875" customWidth="1"/>
    <col min="7688" max="7688" width="18.5703125" customWidth="1"/>
    <col min="7938" max="7938" width="42.7109375" customWidth="1"/>
    <col min="7939" max="7939" width="13.28515625" customWidth="1"/>
    <col min="7940" max="7940" width="18.7109375" customWidth="1"/>
    <col min="7941" max="7941" width="16.7109375" customWidth="1"/>
    <col min="7942" max="7942" width="10.7109375" customWidth="1"/>
    <col min="7943" max="7943" width="11.85546875" customWidth="1"/>
    <col min="7944" max="7944" width="18.5703125" customWidth="1"/>
    <col min="8194" max="8194" width="42.7109375" customWidth="1"/>
    <col min="8195" max="8195" width="13.28515625" customWidth="1"/>
    <col min="8196" max="8196" width="18.7109375" customWidth="1"/>
    <col min="8197" max="8197" width="16.7109375" customWidth="1"/>
    <col min="8198" max="8198" width="10.7109375" customWidth="1"/>
    <col min="8199" max="8199" width="11.85546875" customWidth="1"/>
    <col min="8200" max="8200" width="18.5703125" customWidth="1"/>
    <col min="8450" max="8450" width="42.7109375" customWidth="1"/>
    <col min="8451" max="8451" width="13.28515625" customWidth="1"/>
    <col min="8452" max="8452" width="18.7109375" customWidth="1"/>
    <col min="8453" max="8453" width="16.7109375" customWidth="1"/>
    <col min="8454" max="8454" width="10.7109375" customWidth="1"/>
    <col min="8455" max="8455" width="11.85546875" customWidth="1"/>
    <col min="8456" max="8456" width="18.5703125" customWidth="1"/>
    <col min="8706" max="8706" width="42.7109375" customWidth="1"/>
    <col min="8707" max="8707" width="13.28515625" customWidth="1"/>
    <col min="8708" max="8708" width="18.7109375" customWidth="1"/>
    <col min="8709" max="8709" width="16.7109375" customWidth="1"/>
    <col min="8710" max="8710" width="10.7109375" customWidth="1"/>
    <col min="8711" max="8711" width="11.85546875" customWidth="1"/>
    <col min="8712" max="8712" width="18.5703125" customWidth="1"/>
    <col min="8962" max="8962" width="42.7109375" customWidth="1"/>
    <col min="8963" max="8963" width="13.28515625" customWidth="1"/>
    <col min="8964" max="8964" width="18.7109375" customWidth="1"/>
    <col min="8965" max="8965" width="16.7109375" customWidth="1"/>
    <col min="8966" max="8966" width="10.7109375" customWidth="1"/>
    <col min="8967" max="8967" width="11.85546875" customWidth="1"/>
    <col min="8968" max="8968" width="18.5703125" customWidth="1"/>
    <col min="9218" max="9218" width="42.7109375" customWidth="1"/>
    <col min="9219" max="9219" width="13.28515625" customWidth="1"/>
    <col min="9220" max="9220" width="18.7109375" customWidth="1"/>
    <col min="9221" max="9221" width="16.7109375" customWidth="1"/>
    <col min="9222" max="9222" width="10.7109375" customWidth="1"/>
    <col min="9223" max="9223" width="11.85546875" customWidth="1"/>
    <col min="9224" max="9224" width="18.5703125" customWidth="1"/>
    <col min="9474" max="9474" width="42.7109375" customWidth="1"/>
    <col min="9475" max="9475" width="13.28515625" customWidth="1"/>
    <col min="9476" max="9476" width="18.7109375" customWidth="1"/>
    <col min="9477" max="9477" width="16.7109375" customWidth="1"/>
    <col min="9478" max="9478" width="10.7109375" customWidth="1"/>
    <col min="9479" max="9479" width="11.85546875" customWidth="1"/>
    <col min="9480" max="9480" width="18.5703125" customWidth="1"/>
    <col min="9730" max="9730" width="42.7109375" customWidth="1"/>
    <col min="9731" max="9731" width="13.28515625" customWidth="1"/>
    <col min="9732" max="9732" width="18.7109375" customWidth="1"/>
    <col min="9733" max="9733" width="16.7109375" customWidth="1"/>
    <col min="9734" max="9734" width="10.7109375" customWidth="1"/>
    <col min="9735" max="9735" width="11.85546875" customWidth="1"/>
    <col min="9736" max="9736" width="18.5703125" customWidth="1"/>
    <col min="9986" max="9986" width="42.7109375" customWidth="1"/>
    <col min="9987" max="9987" width="13.28515625" customWidth="1"/>
    <col min="9988" max="9988" width="18.7109375" customWidth="1"/>
    <col min="9989" max="9989" width="16.7109375" customWidth="1"/>
    <col min="9990" max="9990" width="10.7109375" customWidth="1"/>
    <col min="9991" max="9991" width="11.85546875" customWidth="1"/>
    <col min="9992" max="9992" width="18.5703125" customWidth="1"/>
    <col min="10242" max="10242" width="42.7109375" customWidth="1"/>
    <col min="10243" max="10243" width="13.28515625" customWidth="1"/>
    <col min="10244" max="10244" width="18.7109375" customWidth="1"/>
    <col min="10245" max="10245" width="16.7109375" customWidth="1"/>
    <col min="10246" max="10246" width="10.7109375" customWidth="1"/>
    <col min="10247" max="10247" width="11.85546875" customWidth="1"/>
    <col min="10248" max="10248" width="18.5703125" customWidth="1"/>
    <col min="10498" max="10498" width="42.7109375" customWidth="1"/>
    <col min="10499" max="10499" width="13.28515625" customWidth="1"/>
    <col min="10500" max="10500" width="18.7109375" customWidth="1"/>
    <col min="10501" max="10501" width="16.7109375" customWidth="1"/>
    <col min="10502" max="10502" width="10.7109375" customWidth="1"/>
    <col min="10503" max="10503" width="11.85546875" customWidth="1"/>
    <col min="10504" max="10504" width="18.5703125" customWidth="1"/>
    <col min="10754" max="10754" width="42.7109375" customWidth="1"/>
    <col min="10755" max="10755" width="13.28515625" customWidth="1"/>
    <col min="10756" max="10756" width="18.7109375" customWidth="1"/>
    <col min="10757" max="10757" width="16.7109375" customWidth="1"/>
    <col min="10758" max="10758" width="10.7109375" customWidth="1"/>
    <col min="10759" max="10759" width="11.85546875" customWidth="1"/>
    <col min="10760" max="10760" width="18.5703125" customWidth="1"/>
    <col min="11010" max="11010" width="42.7109375" customWidth="1"/>
    <col min="11011" max="11011" width="13.28515625" customWidth="1"/>
    <col min="11012" max="11012" width="18.7109375" customWidth="1"/>
    <col min="11013" max="11013" width="16.7109375" customWidth="1"/>
    <col min="11014" max="11014" width="10.7109375" customWidth="1"/>
    <col min="11015" max="11015" width="11.85546875" customWidth="1"/>
    <col min="11016" max="11016" width="18.5703125" customWidth="1"/>
    <col min="11266" max="11266" width="42.7109375" customWidth="1"/>
    <col min="11267" max="11267" width="13.28515625" customWidth="1"/>
    <col min="11268" max="11268" width="18.7109375" customWidth="1"/>
    <col min="11269" max="11269" width="16.7109375" customWidth="1"/>
    <col min="11270" max="11270" width="10.7109375" customWidth="1"/>
    <col min="11271" max="11271" width="11.85546875" customWidth="1"/>
    <col min="11272" max="11272" width="18.5703125" customWidth="1"/>
    <col min="11522" max="11522" width="42.7109375" customWidth="1"/>
    <col min="11523" max="11523" width="13.28515625" customWidth="1"/>
    <col min="11524" max="11524" width="18.7109375" customWidth="1"/>
    <col min="11525" max="11525" width="16.7109375" customWidth="1"/>
    <col min="11526" max="11526" width="10.7109375" customWidth="1"/>
    <col min="11527" max="11527" width="11.85546875" customWidth="1"/>
    <col min="11528" max="11528" width="18.5703125" customWidth="1"/>
    <col min="11778" max="11778" width="42.7109375" customWidth="1"/>
    <col min="11779" max="11779" width="13.28515625" customWidth="1"/>
    <col min="11780" max="11780" width="18.7109375" customWidth="1"/>
    <col min="11781" max="11781" width="16.7109375" customWidth="1"/>
    <col min="11782" max="11782" width="10.7109375" customWidth="1"/>
    <col min="11783" max="11783" width="11.85546875" customWidth="1"/>
    <col min="11784" max="11784" width="18.5703125" customWidth="1"/>
    <col min="12034" max="12034" width="42.7109375" customWidth="1"/>
    <col min="12035" max="12035" width="13.28515625" customWidth="1"/>
    <col min="12036" max="12036" width="18.7109375" customWidth="1"/>
    <col min="12037" max="12037" width="16.7109375" customWidth="1"/>
    <col min="12038" max="12038" width="10.7109375" customWidth="1"/>
    <col min="12039" max="12039" width="11.85546875" customWidth="1"/>
    <col min="12040" max="12040" width="18.5703125" customWidth="1"/>
    <col min="12290" max="12290" width="42.7109375" customWidth="1"/>
    <col min="12291" max="12291" width="13.28515625" customWidth="1"/>
    <col min="12292" max="12292" width="18.7109375" customWidth="1"/>
    <col min="12293" max="12293" width="16.7109375" customWidth="1"/>
    <col min="12294" max="12294" width="10.7109375" customWidth="1"/>
    <col min="12295" max="12295" width="11.85546875" customWidth="1"/>
    <col min="12296" max="12296" width="18.5703125" customWidth="1"/>
    <col min="12546" max="12546" width="42.7109375" customWidth="1"/>
    <col min="12547" max="12547" width="13.28515625" customWidth="1"/>
    <col min="12548" max="12548" width="18.7109375" customWidth="1"/>
    <col min="12549" max="12549" width="16.7109375" customWidth="1"/>
    <col min="12550" max="12550" width="10.7109375" customWidth="1"/>
    <col min="12551" max="12551" width="11.85546875" customWidth="1"/>
    <col min="12552" max="12552" width="18.5703125" customWidth="1"/>
    <col min="12802" max="12802" width="42.7109375" customWidth="1"/>
    <col min="12803" max="12803" width="13.28515625" customWidth="1"/>
    <col min="12804" max="12804" width="18.7109375" customWidth="1"/>
    <col min="12805" max="12805" width="16.7109375" customWidth="1"/>
    <col min="12806" max="12806" width="10.7109375" customWidth="1"/>
    <col min="12807" max="12807" width="11.85546875" customWidth="1"/>
    <col min="12808" max="12808" width="18.5703125" customWidth="1"/>
    <col min="13058" max="13058" width="42.7109375" customWidth="1"/>
    <col min="13059" max="13059" width="13.28515625" customWidth="1"/>
    <col min="13060" max="13060" width="18.7109375" customWidth="1"/>
    <col min="13061" max="13061" width="16.7109375" customWidth="1"/>
    <col min="13062" max="13062" width="10.7109375" customWidth="1"/>
    <col min="13063" max="13063" width="11.85546875" customWidth="1"/>
    <col min="13064" max="13064" width="18.5703125" customWidth="1"/>
    <col min="13314" max="13314" width="42.7109375" customWidth="1"/>
    <col min="13315" max="13315" width="13.28515625" customWidth="1"/>
    <col min="13316" max="13316" width="18.7109375" customWidth="1"/>
    <col min="13317" max="13317" width="16.7109375" customWidth="1"/>
    <col min="13318" max="13318" width="10.7109375" customWidth="1"/>
    <col min="13319" max="13319" width="11.85546875" customWidth="1"/>
    <col min="13320" max="13320" width="18.5703125" customWidth="1"/>
    <col min="13570" max="13570" width="42.7109375" customWidth="1"/>
    <col min="13571" max="13571" width="13.28515625" customWidth="1"/>
    <col min="13572" max="13572" width="18.7109375" customWidth="1"/>
    <col min="13573" max="13573" width="16.7109375" customWidth="1"/>
    <col min="13574" max="13574" width="10.7109375" customWidth="1"/>
    <col min="13575" max="13575" width="11.85546875" customWidth="1"/>
    <col min="13576" max="13576" width="18.5703125" customWidth="1"/>
    <col min="13826" max="13826" width="42.7109375" customWidth="1"/>
    <col min="13827" max="13827" width="13.28515625" customWidth="1"/>
    <col min="13828" max="13828" width="18.7109375" customWidth="1"/>
    <col min="13829" max="13829" width="16.7109375" customWidth="1"/>
    <col min="13830" max="13830" width="10.7109375" customWidth="1"/>
    <col min="13831" max="13831" width="11.85546875" customWidth="1"/>
    <col min="13832" max="13832" width="18.5703125" customWidth="1"/>
    <col min="14082" max="14082" width="42.7109375" customWidth="1"/>
    <col min="14083" max="14083" width="13.28515625" customWidth="1"/>
    <col min="14084" max="14084" width="18.7109375" customWidth="1"/>
    <col min="14085" max="14085" width="16.7109375" customWidth="1"/>
    <col min="14086" max="14086" width="10.7109375" customWidth="1"/>
    <col min="14087" max="14087" width="11.85546875" customWidth="1"/>
    <col min="14088" max="14088" width="18.5703125" customWidth="1"/>
    <col min="14338" max="14338" width="42.7109375" customWidth="1"/>
    <col min="14339" max="14339" width="13.28515625" customWidth="1"/>
    <col min="14340" max="14340" width="18.7109375" customWidth="1"/>
    <col min="14341" max="14341" width="16.7109375" customWidth="1"/>
    <col min="14342" max="14342" width="10.7109375" customWidth="1"/>
    <col min="14343" max="14343" width="11.85546875" customWidth="1"/>
    <col min="14344" max="14344" width="18.5703125" customWidth="1"/>
    <col min="14594" max="14594" width="42.7109375" customWidth="1"/>
    <col min="14595" max="14595" width="13.28515625" customWidth="1"/>
    <col min="14596" max="14596" width="18.7109375" customWidth="1"/>
    <col min="14597" max="14597" width="16.7109375" customWidth="1"/>
    <col min="14598" max="14598" width="10.7109375" customWidth="1"/>
    <col min="14599" max="14599" width="11.85546875" customWidth="1"/>
    <col min="14600" max="14600" width="18.5703125" customWidth="1"/>
    <col min="14850" max="14850" width="42.7109375" customWidth="1"/>
    <col min="14851" max="14851" width="13.28515625" customWidth="1"/>
    <col min="14852" max="14852" width="18.7109375" customWidth="1"/>
    <col min="14853" max="14853" width="16.7109375" customWidth="1"/>
    <col min="14854" max="14854" width="10.7109375" customWidth="1"/>
    <col min="14855" max="14855" width="11.85546875" customWidth="1"/>
    <col min="14856" max="14856" width="18.5703125" customWidth="1"/>
    <col min="15106" max="15106" width="42.7109375" customWidth="1"/>
    <col min="15107" max="15107" width="13.28515625" customWidth="1"/>
    <col min="15108" max="15108" width="18.7109375" customWidth="1"/>
    <col min="15109" max="15109" width="16.7109375" customWidth="1"/>
    <col min="15110" max="15110" width="10.7109375" customWidth="1"/>
    <col min="15111" max="15111" width="11.85546875" customWidth="1"/>
    <col min="15112" max="15112" width="18.5703125" customWidth="1"/>
    <col min="15362" max="15362" width="42.7109375" customWidth="1"/>
    <col min="15363" max="15363" width="13.28515625" customWidth="1"/>
    <col min="15364" max="15364" width="18.7109375" customWidth="1"/>
    <col min="15365" max="15365" width="16.7109375" customWidth="1"/>
    <col min="15366" max="15366" width="10.7109375" customWidth="1"/>
    <col min="15367" max="15367" width="11.85546875" customWidth="1"/>
    <col min="15368" max="15368" width="18.5703125" customWidth="1"/>
    <col min="15618" max="15618" width="42.7109375" customWidth="1"/>
    <col min="15619" max="15619" width="13.28515625" customWidth="1"/>
    <col min="15620" max="15620" width="18.7109375" customWidth="1"/>
    <col min="15621" max="15621" width="16.7109375" customWidth="1"/>
    <col min="15622" max="15622" width="10.7109375" customWidth="1"/>
    <col min="15623" max="15623" width="11.85546875" customWidth="1"/>
    <col min="15624" max="15624" width="18.5703125" customWidth="1"/>
    <col min="15874" max="15874" width="42.7109375" customWidth="1"/>
    <col min="15875" max="15875" width="13.28515625" customWidth="1"/>
    <col min="15876" max="15876" width="18.7109375" customWidth="1"/>
    <col min="15877" max="15877" width="16.7109375" customWidth="1"/>
    <col min="15878" max="15878" width="10.7109375" customWidth="1"/>
    <col min="15879" max="15879" width="11.85546875" customWidth="1"/>
    <col min="15880" max="15880" width="18.5703125" customWidth="1"/>
    <col min="16130" max="16130" width="42.7109375" customWidth="1"/>
    <col min="16131" max="16131" width="13.28515625" customWidth="1"/>
    <col min="16132" max="16132" width="18.7109375" customWidth="1"/>
    <col min="16133" max="16133" width="16.7109375" customWidth="1"/>
    <col min="16134" max="16134" width="10.7109375" customWidth="1"/>
    <col min="16135" max="16135" width="11.85546875" customWidth="1"/>
    <col min="16136" max="16136" width="18.5703125" customWidth="1"/>
  </cols>
  <sheetData>
    <row r="1" spans="1:11" ht="18" x14ac:dyDescent="0.25">
      <c r="A1" s="12" t="s">
        <v>34</v>
      </c>
      <c r="B1" s="12"/>
    </row>
    <row r="2" spans="1:11" ht="15.75" thickBot="1" x14ac:dyDescent="0.3"/>
    <row r="3" spans="1:11" ht="71.45" customHeight="1" thickBot="1" x14ac:dyDescent="0.3">
      <c r="C3" s="53" t="s">
        <v>35</v>
      </c>
      <c r="D3" s="176" t="s">
        <v>130</v>
      </c>
      <c r="E3" s="177"/>
      <c r="F3" s="178" t="s">
        <v>153</v>
      </c>
      <c r="G3" s="179"/>
      <c r="H3" s="180" t="s">
        <v>80</v>
      </c>
      <c r="I3" s="181"/>
      <c r="J3" s="181" t="s">
        <v>83</v>
      </c>
      <c r="K3" s="181"/>
    </row>
    <row r="4" spans="1:11" ht="63.75" thickBot="1" x14ac:dyDescent="0.3">
      <c r="A4" s="50" t="s">
        <v>36</v>
      </c>
      <c r="B4" s="146" t="s">
        <v>131</v>
      </c>
      <c r="C4" s="54"/>
      <c r="D4" s="55" t="s">
        <v>37</v>
      </c>
      <c r="E4" s="56" t="s">
        <v>38</v>
      </c>
      <c r="F4" s="57" t="s">
        <v>39</v>
      </c>
      <c r="G4" s="58" t="s">
        <v>40</v>
      </c>
      <c r="H4" s="55" t="s">
        <v>81</v>
      </c>
      <c r="I4" s="56" t="s">
        <v>82</v>
      </c>
      <c r="J4" s="51" t="s">
        <v>84</v>
      </c>
      <c r="K4" s="52" t="s">
        <v>85</v>
      </c>
    </row>
    <row r="5" spans="1:11" x14ac:dyDescent="0.25">
      <c r="A5" s="36" t="s">
        <v>41</v>
      </c>
      <c r="B5" s="147"/>
      <c r="C5" s="14"/>
      <c r="D5" s="48"/>
      <c r="E5" s="49"/>
      <c r="F5" s="59"/>
      <c r="G5" s="60"/>
      <c r="H5" s="67"/>
      <c r="I5" s="68"/>
      <c r="J5" s="67"/>
      <c r="K5" s="68"/>
    </row>
    <row r="6" spans="1:11" x14ac:dyDescent="0.25">
      <c r="A6" s="15" t="s">
        <v>133</v>
      </c>
      <c r="B6" s="148">
        <v>100</v>
      </c>
      <c r="C6" s="16">
        <v>2.5</v>
      </c>
      <c r="D6" s="17">
        <v>43.6</v>
      </c>
      <c r="E6" s="18">
        <f>D6*C6</f>
        <v>109</v>
      </c>
      <c r="F6" s="61"/>
      <c r="G6" s="62">
        <f t="shared" ref="G6:G27" si="0">$D6*F6</f>
        <v>0</v>
      </c>
      <c r="H6" s="69">
        <f t="shared" ref="H6:H16" si="1">1/C6</f>
        <v>0.4</v>
      </c>
      <c r="I6" s="70">
        <f>H6*F6</f>
        <v>0</v>
      </c>
      <c r="J6" s="69">
        <v>8.06</v>
      </c>
      <c r="K6" s="75">
        <f>J6*F6</f>
        <v>0</v>
      </c>
    </row>
    <row r="7" spans="1:11" x14ac:dyDescent="0.25">
      <c r="A7" s="15" t="s">
        <v>134</v>
      </c>
      <c r="B7" s="148">
        <v>150</v>
      </c>
      <c r="C7" s="16">
        <v>2</v>
      </c>
      <c r="D7" s="17">
        <v>36.6</v>
      </c>
      <c r="E7" s="18">
        <f t="shared" ref="E7:E31" si="2">D7*C7</f>
        <v>73.2</v>
      </c>
      <c r="F7" s="61"/>
      <c r="G7" s="62">
        <f t="shared" si="0"/>
        <v>0</v>
      </c>
      <c r="H7" s="69">
        <f t="shared" si="1"/>
        <v>0.5</v>
      </c>
      <c r="I7" s="70">
        <f t="shared" ref="I7:I31" si="3">H7*F7</f>
        <v>0</v>
      </c>
      <c r="J7" s="69">
        <v>10.08</v>
      </c>
      <c r="K7" s="75">
        <f t="shared" ref="K7:K31" si="4">J7*F7</f>
        <v>0</v>
      </c>
    </row>
    <row r="8" spans="1:11" x14ac:dyDescent="0.25">
      <c r="A8" s="15" t="s">
        <v>129</v>
      </c>
      <c r="B8" s="148">
        <v>80</v>
      </c>
      <c r="C8" s="16">
        <v>1.6</v>
      </c>
      <c r="D8" s="17">
        <v>41.8</v>
      </c>
      <c r="E8" s="18">
        <f t="shared" si="2"/>
        <v>66.88</v>
      </c>
      <c r="F8" s="61"/>
      <c r="G8" s="62">
        <f t="shared" si="0"/>
        <v>0</v>
      </c>
      <c r="H8" s="69">
        <f t="shared" si="1"/>
        <v>0.625</v>
      </c>
      <c r="I8" s="70">
        <f t="shared" si="3"/>
        <v>0</v>
      </c>
      <c r="J8" s="69">
        <v>12.6</v>
      </c>
      <c r="K8" s="75">
        <f t="shared" si="4"/>
        <v>0</v>
      </c>
    </row>
    <row r="9" spans="1:11" x14ac:dyDescent="0.25">
      <c r="A9" s="15" t="s">
        <v>73</v>
      </c>
      <c r="B9" s="148">
        <v>50</v>
      </c>
      <c r="C9" s="16">
        <v>1.2</v>
      </c>
      <c r="D9" s="17">
        <v>54.6</v>
      </c>
      <c r="E9" s="18">
        <f t="shared" si="2"/>
        <v>65.52</v>
      </c>
      <c r="F9" s="61"/>
      <c r="G9" s="62">
        <f t="shared" si="0"/>
        <v>0</v>
      </c>
      <c r="H9" s="69">
        <f t="shared" si="1"/>
        <v>0.83333333333333337</v>
      </c>
      <c r="I9" s="70">
        <f t="shared" si="3"/>
        <v>0</v>
      </c>
      <c r="J9" s="69">
        <v>16.8</v>
      </c>
      <c r="K9" s="75">
        <f>J9*F9</f>
        <v>0</v>
      </c>
    </row>
    <row r="10" spans="1:11" x14ac:dyDescent="0.25">
      <c r="A10" s="15" t="s">
        <v>132</v>
      </c>
      <c r="B10" s="148">
        <v>70</v>
      </c>
      <c r="C10" s="16">
        <v>0.7</v>
      </c>
      <c r="D10" s="17">
        <v>89.2</v>
      </c>
      <c r="E10" s="18">
        <f t="shared" si="2"/>
        <v>62.44</v>
      </c>
      <c r="F10" s="61"/>
      <c r="G10" s="62">
        <f t="shared" si="0"/>
        <v>0</v>
      </c>
      <c r="H10" s="69">
        <f t="shared" si="1"/>
        <v>1.4285714285714286</v>
      </c>
      <c r="I10" s="70">
        <f t="shared" si="3"/>
        <v>0</v>
      </c>
      <c r="J10" s="69">
        <v>26.4</v>
      </c>
      <c r="K10" s="75">
        <f t="shared" si="4"/>
        <v>0</v>
      </c>
    </row>
    <row r="11" spans="1:11" x14ac:dyDescent="0.25">
      <c r="A11" s="15" t="s">
        <v>42</v>
      </c>
      <c r="B11" s="148">
        <v>80</v>
      </c>
      <c r="C11" s="16">
        <v>2.4</v>
      </c>
      <c r="D11" s="17">
        <v>44.5</v>
      </c>
      <c r="E11" s="18">
        <f t="shared" si="2"/>
        <v>106.8</v>
      </c>
      <c r="F11" s="61"/>
      <c r="G11" s="62">
        <f t="shared" si="0"/>
        <v>0</v>
      </c>
      <c r="H11" s="69">
        <f t="shared" si="1"/>
        <v>0.41666666666666669</v>
      </c>
      <c r="I11" s="70">
        <f t="shared" si="3"/>
        <v>0</v>
      </c>
      <c r="J11" s="69">
        <v>7.7</v>
      </c>
      <c r="K11" s="75">
        <f t="shared" si="4"/>
        <v>0</v>
      </c>
    </row>
    <row r="12" spans="1:11" x14ac:dyDescent="0.25">
      <c r="A12" s="15" t="s">
        <v>139</v>
      </c>
      <c r="B12" s="148">
        <v>80</v>
      </c>
      <c r="C12" s="16">
        <v>1.4</v>
      </c>
      <c r="D12" s="17">
        <v>24.3</v>
      </c>
      <c r="E12" s="18">
        <f t="shared" si="2"/>
        <v>34.019999999999996</v>
      </c>
      <c r="F12" s="61"/>
      <c r="G12" s="62">
        <f t="shared" si="0"/>
        <v>0</v>
      </c>
      <c r="H12" s="69">
        <f t="shared" si="1"/>
        <v>0.7142857142857143</v>
      </c>
      <c r="I12" s="70">
        <f t="shared" si="3"/>
        <v>0</v>
      </c>
      <c r="J12" s="69">
        <v>4.2</v>
      </c>
      <c r="K12" s="75">
        <f t="shared" si="4"/>
        <v>0</v>
      </c>
    </row>
    <row r="13" spans="1:11" x14ac:dyDescent="0.25">
      <c r="A13" s="15" t="s">
        <v>138</v>
      </c>
      <c r="B13" s="148">
        <v>200</v>
      </c>
      <c r="C13" s="16">
        <v>1.8</v>
      </c>
      <c r="D13" s="17">
        <v>56</v>
      </c>
      <c r="E13" s="18">
        <f t="shared" si="2"/>
        <v>100.8</v>
      </c>
      <c r="F13" s="61"/>
      <c r="G13" s="62">
        <f t="shared" si="0"/>
        <v>0</v>
      </c>
      <c r="H13" s="69">
        <f t="shared" si="1"/>
        <v>0.55555555555555558</v>
      </c>
      <c r="I13" s="70">
        <f t="shared" si="3"/>
        <v>0</v>
      </c>
      <c r="J13" s="69">
        <v>10.27</v>
      </c>
      <c r="K13" s="75">
        <f t="shared" si="4"/>
        <v>0</v>
      </c>
    </row>
    <row r="14" spans="1:11" x14ac:dyDescent="0.25">
      <c r="A14" s="15" t="s">
        <v>43</v>
      </c>
      <c r="B14" s="148">
        <v>150</v>
      </c>
      <c r="C14" s="16">
        <v>1.8</v>
      </c>
      <c r="D14" s="17">
        <v>63.5</v>
      </c>
      <c r="E14" s="18">
        <f t="shared" si="2"/>
        <v>114.3</v>
      </c>
      <c r="F14" s="61"/>
      <c r="G14" s="62">
        <f t="shared" si="0"/>
        <v>0</v>
      </c>
      <c r="H14" s="69">
        <f t="shared" si="1"/>
        <v>0.55555555555555558</v>
      </c>
      <c r="I14" s="70">
        <f t="shared" si="3"/>
        <v>0</v>
      </c>
      <c r="J14" s="69">
        <v>13.65</v>
      </c>
      <c r="K14" s="75">
        <f t="shared" si="4"/>
        <v>0</v>
      </c>
    </row>
    <row r="15" spans="1:11" x14ac:dyDescent="0.25">
      <c r="A15" s="15" t="s">
        <v>44</v>
      </c>
      <c r="B15" s="148">
        <v>120</v>
      </c>
      <c r="C15" s="16">
        <v>1.4</v>
      </c>
      <c r="D15" s="17">
        <v>66.3</v>
      </c>
      <c r="E15" s="18">
        <f t="shared" si="2"/>
        <v>92.82</v>
      </c>
      <c r="F15" s="61"/>
      <c r="G15" s="62">
        <f t="shared" si="0"/>
        <v>0</v>
      </c>
      <c r="H15" s="69">
        <f t="shared" si="1"/>
        <v>0.7142857142857143</v>
      </c>
      <c r="I15" s="70">
        <f t="shared" si="3"/>
        <v>0</v>
      </c>
      <c r="J15" s="69">
        <v>14</v>
      </c>
      <c r="K15" s="75">
        <f t="shared" si="4"/>
        <v>0</v>
      </c>
    </row>
    <row r="16" spans="1:11" x14ac:dyDescent="0.25">
      <c r="A16" s="15" t="s">
        <v>75</v>
      </c>
      <c r="B16" s="148">
        <v>90</v>
      </c>
      <c r="C16" s="16">
        <v>1</v>
      </c>
      <c r="D16" s="17">
        <v>36.9</v>
      </c>
      <c r="E16" s="18">
        <f t="shared" si="2"/>
        <v>36.9</v>
      </c>
      <c r="F16" s="61"/>
      <c r="G16" s="62">
        <f t="shared" si="0"/>
        <v>0</v>
      </c>
      <c r="H16" s="69">
        <f t="shared" si="1"/>
        <v>1</v>
      </c>
      <c r="I16" s="70">
        <f t="shared" si="3"/>
        <v>0</v>
      </c>
      <c r="J16" s="69">
        <v>6.72</v>
      </c>
      <c r="K16" s="75">
        <f t="shared" si="4"/>
        <v>0</v>
      </c>
    </row>
    <row r="17" spans="1:11" x14ac:dyDescent="0.25">
      <c r="A17" s="15" t="s">
        <v>76</v>
      </c>
      <c r="B17" s="148">
        <v>100</v>
      </c>
      <c r="C17" s="16">
        <v>2</v>
      </c>
      <c r="D17" s="17">
        <v>32.700000000000003</v>
      </c>
      <c r="E17" s="18">
        <f t="shared" si="2"/>
        <v>65.400000000000006</v>
      </c>
      <c r="F17" s="61"/>
      <c r="G17" s="62">
        <f t="shared" si="0"/>
        <v>0</v>
      </c>
      <c r="H17" s="69">
        <f>1/C17</f>
        <v>0.5</v>
      </c>
      <c r="I17" s="70">
        <f t="shared" si="3"/>
        <v>0</v>
      </c>
      <c r="J17" s="69">
        <v>4.2</v>
      </c>
      <c r="K17" s="75">
        <f t="shared" si="4"/>
        <v>0</v>
      </c>
    </row>
    <row r="18" spans="1:11" x14ac:dyDescent="0.25">
      <c r="A18" s="15" t="s">
        <v>77</v>
      </c>
      <c r="B18" s="148">
        <v>90</v>
      </c>
      <c r="C18" s="16">
        <v>1</v>
      </c>
      <c r="D18" s="17">
        <f>D16+42</f>
        <v>78.900000000000006</v>
      </c>
      <c r="E18" s="18">
        <f t="shared" si="2"/>
        <v>78.900000000000006</v>
      </c>
      <c r="F18" s="61"/>
      <c r="G18" s="62">
        <f t="shared" si="0"/>
        <v>0</v>
      </c>
      <c r="H18" s="69">
        <f>1/C18</f>
        <v>1</v>
      </c>
      <c r="I18" s="70">
        <f t="shared" si="3"/>
        <v>0</v>
      </c>
      <c r="J18" s="69">
        <v>19.2</v>
      </c>
      <c r="K18" s="75">
        <f t="shared" si="4"/>
        <v>0</v>
      </c>
    </row>
    <row r="19" spans="1:11" x14ac:dyDescent="0.25">
      <c r="A19" s="15" t="s">
        <v>78</v>
      </c>
      <c r="B19" s="148">
        <v>100</v>
      </c>
      <c r="C19" s="16">
        <v>2</v>
      </c>
      <c r="D19" s="17">
        <f>D17+42</f>
        <v>74.7</v>
      </c>
      <c r="E19" s="18">
        <f t="shared" si="2"/>
        <v>149.4</v>
      </c>
      <c r="F19" s="61"/>
      <c r="G19" s="62">
        <f t="shared" si="0"/>
        <v>0</v>
      </c>
      <c r="H19" s="69">
        <f>1/C19</f>
        <v>0.5</v>
      </c>
      <c r="I19" s="70">
        <f t="shared" si="3"/>
        <v>0</v>
      </c>
      <c r="J19" s="69">
        <v>16.7</v>
      </c>
      <c r="K19" s="75">
        <f t="shared" si="4"/>
        <v>0</v>
      </c>
    </row>
    <row r="20" spans="1:11" x14ac:dyDescent="0.25">
      <c r="A20" s="15" t="s">
        <v>137</v>
      </c>
      <c r="B20" s="148">
        <v>150</v>
      </c>
      <c r="C20" s="16">
        <v>1.8</v>
      </c>
      <c r="D20" s="17">
        <v>47.6</v>
      </c>
      <c r="E20" s="18">
        <f t="shared" si="2"/>
        <v>85.68</v>
      </c>
      <c r="F20" s="61"/>
      <c r="G20" s="62">
        <f t="shared" si="0"/>
        <v>0</v>
      </c>
      <c r="H20" s="69">
        <f>1/C20</f>
        <v>0.55555555555555558</v>
      </c>
      <c r="I20" s="70">
        <f t="shared" si="3"/>
        <v>0</v>
      </c>
      <c r="J20" s="69">
        <v>10.27</v>
      </c>
      <c r="K20" s="75">
        <f t="shared" si="4"/>
        <v>0</v>
      </c>
    </row>
    <row r="21" spans="1:11" x14ac:dyDescent="0.25">
      <c r="A21" s="15" t="s">
        <v>136</v>
      </c>
      <c r="B21" s="148">
        <v>150</v>
      </c>
      <c r="C21" s="16">
        <v>1.8</v>
      </c>
      <c r="D21" s="17">
        <v>63.6</v>
      </c>
      <c r="E21" s="18">
        <f t="shared" si="2"/>
        <v>114.48</v>
      </c>
      <c r="F21" s="61"/>
      <c r="G21" s="62">
        <f t="shared" si="0"/>
        <v>0</v>
      </c>
      <c r="H21" s="69">
        <f t="shared" ref="H21:H27" si="5">1/C21</f>
        <v>0.55555555555555558</v>
      </c>
      <c r="I21" s="70">
        <f t="shared" si="3"/>
        <v>0</v>
      </c>
      <c r="J21" s="69">
        <v>11.27</v>
      </c>
      <c r="K21" s="75">
        <f t="shared" si="4"/>
        <v>0</v>
      </c>
    </row>
    <row r="22" spans="1:11" x14ac:dyDescent="0.25">
      <c r="A22" s="15" t="s">
        <v>45</v>
      </c>
      <c r="B22" s="148">
        <v>80</v>
      </c>
      <c r="C22" s="16">
        <v>2</v>
      </c>
      <c r="D22" s="17">
        <v>4.4000000000000004</v>
      </c>
      <c r="E22" s="18">
        <f t="shared" si="2"/>
        <v>8.8000000000000007</v>
      </c>
      <c r="F22" s="61"/>
      <c r="G22" s="62">
        <f t="shared" si="0"/>
        <v>0</v>
      </c>
      <c r="H22" s="69">
        <f t="shared" si="5"/>
        <v>0.5</v>
      </c>
      <c r="I22" s="70">
        <f t="shared" si="3"/>
        <v>0</v>
      </c>
      <c r="J22" s="69">
        <v>3.4</v>
      </c>
      <c r="K22" s="75">
        <f t="shared" si="4"/>
        <v>0</v>
      </c>
    </row>
    <row r="23" spans="1:11" x14ac:dyDescent="0.25">
      <c r="A23" s="15" t="s">
        <v>46</v>
      </c>
      <c r="B23" s="148">
        <v>80</v>
      </c>
      <c r="C23" s="16">
        <v>3</v>
      </c>
      <c r="D23" s="17">
        <v>20.3</v>
      </c>
      <c r="E23" s="18">
        <f t="shared" si="2"/>
        <v>60.900000000000006</v>
      </c>
      <c r="F23" s="61"/>
      <c r="G23" s="62">
        <f t="shared" si="0"/>
        <v>0</v>
      </c>
      <c r="H23" s="69">
        <f t="shared" si="5"/>
        <v>0.33333333333333331</v>
      </c>
      <c r="I23" s="70">
        <f t="shared" si="3"/>
        <v>0</v>
      </c>
      <c r="J23" s="69">
        <v>4.4800000000000004</v>
      </c>
      <c r="K23" s="75">
        <f t="shared" si="4"/>
        <v>0</v>
      </c>
    </row>
    <row r="24" spans="1:11" x14ac:dyDescent="0.25">
      <c r="A24" s="15" t="s">
        <v>135</v>
      </c>
      <c r="B24" s="148">
        <v>125</v>
      </c>
      <c r="C24" s="16">
        <v>5.5</v>
      </c>
      <c r="D24" s="17">
        <v>18</v>
      </c>
      <c r="E24" s="18">
        <f t="shared" si="2"/>
        <v>99</v>
      </c>
      <c r="F24" s="61"/>
      <c r="G24" s="62">
        <f t="shared" si="0"/>
        <v>0</v>
      </c>
      <c r="H24" s="69">
        <f t="shared" si="5"/>
        <v>0.18181818181818182</v>
      </c>
      <c r="I24" s="70">
        <f t="shared" si="3"/>
        <v>0</v>
      </c>
      <c r="J24" s="69">
        <v>3.05</v>
      </c>
      <c r="K24" s="75">
        <f t="shared" si="4"/>
        <v>0</v>
      </c>
    </row>
    <row r="25" spans="1:11" x14ac:dyDescent="0.25">
      <c r="A25" s="15" t="s">
        <v>140</v>
      </c>
      <c r="B25" s="148">
        <v>30</v>
      </c>
      <c r="C25" s="16">
        <v>1.2</v>
      </c>
      <c r="D25" s="17">
        <v>32.1</v>
      </c>
      <c r="E25" s="18">
        <f t="shared" si="2"/>
        <v>38.520000000000003</v>
      </c>
      <c r="F25" s="61"/>
      <c r="G25" s="62">
        <f t="shared" si="0"/>
        <v>0</v>
      </c>
      <c r="H25" s="69">
        <f t="shared" si="5"/>
        <v>0.83333333333333337</v>
      </c>
      <c r="I25" s="70">
        <f t="shared" si="3"/>
        <v>0</v>
      </c>
      <c r="J25" s="69">
        <v>5.6</v>
      </c>
      <c r="K25" s="75">
        <f t="shared" si="4"/>
        <v>0</v>
      </c>
    </row>
    <row r="26" spans="1:11" x14ac:dyDescent="0.25">
      <c r="A26" s="15" t="s">
        <v>141</v>
      </c>
      <c r="B26" s="148">
        <v>60</v>
      </c>
      <c r="C26" s="16">
        <v>1.7</v>
      </c>
      <c r="D26" s="17">
        <v>22.7</v>
      </c>
      <c r="E26" s="18">
        <f t="shared" si="2"/>
        <v>38.589999999999996</v>
      </c>
      <c r="F26" s="61"/>
      <c r="G26" s="62">
        <f t="shared" si="0"/>
        <v>0</v>
      </c>
      <c r="H26" s="69">
        <f t="shared" si="5"/>
        <v>0.58823529411764708</v>
      </c>
      <c r="I26" s="70">
        <f t="shared" si="3"/>
        <v>0</v>
      </c>
      <c r="J26" s="69">
        <v>3.95</v>
      </c>
      <c r="K26" s="75">
        <f t="shared" si="4"/>
        <v>0</v>
      </c>
    </row>
    <row r="27" spans="1:11" x14ac:dyDescent="0.25">
      <c r="A27" s="15" t="s">
        <v>47</v>
      </c>
      <c r="B27" s="148">
        <v>150</v>
      </c>
      <c r="C27" s="16">
        <v>5</v>
      </c>
      <c r="D27" s="17">
        <v>7.5</v>
      </c>
      <c r="E27" s="18">
        <f t="shared" si="2"/>
        <v>37.5</v>
      </c>
      <c r="F27" s="61"/>
      <c r="G27" s="62">
        <f t="shared" si="0"/>
        <v>0</v>
      </c>
      <c r="H27" s="69">
        <f t="shared" si="5"/>
        <v>0.2</v>
      </c>
      <c r="I27" s="70">
        <f t="shared" si="3"/>
        <v>0</v>
      </c>
      <c r="J27" s="69">
        <v>1.3</v>
      </c>
      <c r="K27" s="75">
        <f t="shared" si="4"/>
        <v>0</v>
      </c>
    </row>
    <row r="28" spans="1:11" x14ac:dyDescent="0.25">
      <c r="A28" s="15" t="s">
        <v>48</v>
      </c>
      <c r="B28" s="148" t="s">
        <v>143</v>
      </c>
      <c r="C28" s="16">
        <v>2</v>
      </c>
      <c r="D28" s="17">
        <v>76.5</v>
      </c>
      <c r="E28" s="18">
        <f t="shared" si="2"/>
        <v>153</v>
      </c>
      <c r="F28" s="61"/>
      <c r="G28" s="62">
        <f>$D28*F28</f>
        <v>0</v>
      </c>
      <c r="H28" s="69">
        <f>1/C28</f>
        <v>0.5</v>
      </c>
      <c r="I28" s="70">
        <f t="shared" si="3"/>
        <v>0</v>
      </c>
      <c r="J28" s="69">
        <v>12.6</v>
      </c>
      <c r="K28" s="75">
        <f t="shared" si="4"/>
        <v>0</v>
      </c>
    </row>
    <row r="29" spans="1:11" x14ac:dyDescent="0.25">
      <c r="A29" s="15" t="s">
        <v>49</v>
      </c>
      <c r="B29" s="148" t="s">
        <v>143</v>
      </c>
      <c r="C29" s="16">
        <v>3</v>
      </c>
      <c r="D29" s="17">
        <v>53.5</v>
      </c>
      <c r="E29" s="18">
        <f t="shared" si="2"/>
        <v>160.5</v>
      </c>
      <c r="F29" s="61"/>
      <c r="G29" s="62">
        <f>$D29*F29</f>
        <v>0</v>
      </c>
      <c r="H29" s="69">
        <f>1/C29</f>
        <v>0.33333333333333331</v>
      </c>
      <c r="I29" s="70">
        <f t="shared" si="3"/>
        <v>0</v>
      </c>
      <c r="J29" s="69">
        <v>6.4</v>
      </c>
      <c r="K29" s="75">
        <f t="shared" si="4"/>
        <v>0</v>
      </c>
    </row>
    <row r="30" spans="1:11" x14ac:dyDescent="0.25">
      <c r="A30" s="19" t="s">
        <v>142</v>
      </c>
      <c r="B30" s="149">
        <v>100</v>
      </c>
      <c r="C30" s="20">
        <v>3</v>
      </c>
      <c r="D30" s="35">
        <v>13.5</v>
      </c>
      <c r="E30" s="18">
        <f t="shared" si="2"/>
        <v>40.5</v>
      </c>
      <c r="F30" s="63"/>
      <c r="G30" s="62">
        <f>$D30*F30</f>
        <v>0</v>
      </c>
      <c r="H30" s="71">
        <f>1/C30</f>
        <v>0.33333333333333331</v>
      </c>
      <c r="I30" s="72">
        <f t="shared" si="3"/>
        <v>0</v>
      </c>
      <c r="J30" s="69">
        <v>1.96</v>
      </c>
      <c r="K30" s="75">
        <f t="shared" si="4"/>
        <v>0</v>
      </c>
    </row>
    <row r="31" spans="1:11" ht="15.75" thickBot="1" x14ac:dyDescent="0.3">
      <c r="A31" s="19" t="s">
        <v>50</v>
      </c>
      <c r="B31" s="149">
        <v>400</v>
      </c>
      <c r="C31" s="20">
        <v>5</v>
      </c>
      <c r="D31" s="35">
        <v>10.4</v>
      </c>
      <c r="E31" s="18">
        <f t="shared" si="2"/>
        <v>52</v>
      </c>
      <c r="F31" s="63"/>
      <c r="G31" s="64">
        <f>$D31*F31</f>
        <v>0</v>
      </c>
      <c r="H31" s="71">
        <f>1/C31</f>
        <v>0.2</v>
      </c>
      <c r="I31" s="72">
        <f t="shared" si="3"/>
        <v>0</v>
      </c>
      <c r="J31" s="69">
        <v>1.68</v>
      </c>
      <c r="K31" s="76">
        <f t="shared" si="4"/>
        <v>0</v>
      </c>
    </row>
    <row r="32" spans="1:11" ht="16.5" thickBot="1" x14ac:dyDescent="0.3">
      <c r="A32" s="40" t="s">
        <v>86</v>
      </c>
      <c r="B32" s="133"/>
      <c r="C32" s="41"/>
      <c r="D32" s="42"/>
      <c r="E32" s="43"/>
      <c r="F32" s="82"/>
      <c r="G32" s="83">
        <f>SUM(G6:G31)</f>
        <v>0</v>
      </c>
      <c r="H32" s="80"/>
      <c r="I32" s="92">
        <f>SUM(I6:I31)</f>
        <v>0</v>
      </c>
      <c r="J32" s="81"/>
      <c r="K32" s="84">
        <f>SUM(K6:K31)</f>
        <v>0</v>
      </c>
    </row>
    <row r="33" spans="1:14" x14ac:dyDescent="0.25">
      <c r="A33" s="36" t="s">
        <v>51</v>
      </c>
      <c r="B33" s="147"/>
      <c r="C33" s="37"/>
      <c r="D33" s="38"/>
      <c r="E33" s="39"/>
      <c r="F33" s="65"/>
      <c r="G33" s="66"/>
      <c r="H33" s="73"/>
      <c r="I33" s="74"/>
      <c r="J33" s="77"/>
      <c r="K33" s="74"/>
    </row>
    <row r="34" spans="1:14" x14ac:dyDescent="0.25">
      <c r="A34" s="15" t="s">
        <v>52</v>
      </c>
      <c r="B34" s="148">
        <v>150</v>
      </c>
      <c r="C34" s="16">
        <v>2</v>
      </c>
      <c r="D34" s="17">
        <v>53.6</v>
      </c>
      <c r="E34" s="18">
        <f>D34*C34</f>
        <v>107.2</v>
      </c>
      <c r="F34" s="61"/>
      <c r="G34" s="62">
        <f t="shared" ref="G34:G43" si="6">$D34*F34</f>
        <v>0</v>
      </c>
      <c r="H34" s="69">
        <f>1/C34</f>
        <v>0.5</v>
      </c>
      <c r="I34" s="70">
        <f t="shared" ref="I34:I43" si="7">H34*F34</f>
        <v>0</v>
      </c>
      <c r="J34" s="69">
        <v>9.24</v>
      </c>
      <c r="K34" s="70">
        <f t="shared" ref="K34:K43" si="8">J34*F34</f>
        <v>0</v>
      </c>
    </row>
    <row r="35" spans="1:14" x14ac:dyDescent="0.25">
      <c r="A35" s="15" t="s">
        <v>53</v>
      </c>
      <c r="B35" s="148">
        <v>150</v>
      </c>
      <c r="C35" s="16">
        <v>3.5</v>
      </c>
      <c r="D35" s="17">
        <v>17.600000000000001</v>
      </c>
      <c r="E35" s="18">
        <f t="shared" ref="E35:E38" si="9">D35*C35</f>
        <v>61.600000000000009</v>
      </c>
      <c r="F35" s="61"/>
      <c r="G35" s="62">
        <f t="shared" si="6"/>
        <v>0</v>
      </c>
      <c r="H35" s="69">
        <f>1/C35</f>
        <v>0.2857142857142857</v>
      </c>
      <c r="I35" s="70">
        <f t="shared" si="7"/>
        <v>0</v>
      </c>
      <c r="J35" s="69">
        <v>2.4</v>
      </c>
      <c r="K35" s="70">
        <f t="shared" si="8"/>
        <v>0</v>
      </c>
    </row>
    <row r="36" spans="1:14" x14ac:dyDescent="0.25">
      <c r="A36" s="15" t="s">
        <v>54</v>
      </c>
      <c r="B36" s="148">
        <v>120</v>
      </c>
      <c r="C36" s="16">
        <v>2.5</v>
      </c>
      <c r="D36" s="17">
        <v>16.100000000000001</v>
      </c>
      <c r="E36" s="18">
        <f t="shared" si="9"/>
        <v>40.25</v>
      </c>
      <c r="F36" s="61"/>
      <c r="G36" s="62">
        <f t="shared" si="6"/>
        <v>0</v>
      </c>
      <c r="H36" s="69">
        <f>1/C36</f>
        <v>0.4</v>
      </c>
      <c r="I36" s="70">
        <f t="shared" si="7"/>
        <v>0</v>
      </c>
      <c r="J36" s="69">
        <v>2.69</v>
      </c>
      <c r="K36" s="70">
        <f t="shared" si="8"/>
        <v>0</v>
      </c>
    </row>
    <row r="37" spans="1:14" x14ac:dyDescent="0.25">
      <c r="A37" s="15" t="s">
        <v>55</v>
      </c>
      <c r="B37" s="148">
        <v>350</v>
      </c>
      <c r="C37" s="16">
        <v>2.5</v>
      </c>
      <c r="D37" s="17">
        <v>111</v>
      </c>
      <c r="E37" s="18">
        <f t="shared" si="9"/>
        <v>277.5</v>
      </c>
      <c r="F37" s="61"/>
      <c r="G37" s="62">
        <f t="shared" si="6"/>
        <v>0</v>
      </c>
      <c r="H37" s="69">
        <f>1/C37</f>
        <v>0.4</v>
      </c>
      <c r="I37" s="70">
        <f t="shared" si="7"/>
        <v>0</v>
      </c>
      <c r="J37" s="69">
        <v>28.67</v>
      </c>
      <c r="K37" s="70">
        <f t="shared" si="8"/>
        <v>0</v>
      </c>
    </row>
    <row r="38" spans="1:14" x14ac:dyDescent="0.25">
      <c r="A38" s="15" t="s">
        <v>56</v>
      </c>
      <c r="B38" s="148">
        <v>350</v>
      </c>
      <c r="C38" s="16">
        <v>1.5</v>
      </c>
      <c r="D38" s="17">
        <v>185</v>
      </c>
      <c r="E38" s="18">
        <f t="shared" si="9"/>
        <v>277.5</v>
      </c>
      <c r="F38" s="61"/>
      <c r="G38" s="62">
        <f t="shared" si="6"/>
        <v>0</v>
      </c>
      <c r="H38" s="69">
        <f>1/C38</f>
        <v>0.66666666666666663</v>
      </c>
      <c r="I38" s="70">
        <f t="shared" si="7"/>
        <v>0</v>
      </c>
      <c r="J38" s="69">
        <v>28.67</v>
      </c>
      <c r="K38" s="70">
        <f t="shared" si="8"/>
        <v>0</v>
      </c>
    </row>
    <row r="39" spans="1:14" x14ac:dyDescent="0.25">
      <c r="A39" s="13" t="s">
        <v>145</v>
      </c>
      <c r="B39" s="151" t="s">
        <v>146</v>
      </c>
      <c r="C39" s="112"/>
      <c r="D39" s="113">
        <v>7.13</v>
      </c>
      <c r="E39" s="114"/>
      <c r="F39" s="115"/>
      <c r="G39" s="116">
        <f>$D39*F39</f>
        <v>0</v>
      </c>
      <c r="H39" s="117">
        <v>25</v>
      </c>
      <c r="I39" s="118">
        <f>F39/H39</f>
        <v>0</v>
      </c>
      <c r="J39" s="117">
        <v>0.6</v>
      </c>
      <c r="K39" s="118">
        <f t="shared" si="8"/>
        <v>0</v>
      </c>
      <c r="L39" s="2" t="s">
        <v>105</v>
      </c>
    </row>
    <row r="40" spans="1:14" x14ac:dyDescent="0.25">
      <c r="A40" s="119" t="s">
        <v>144</v>
      </c>
      <c r="B40" s="152" t="s">
        <v>147</v>
      </c>
      <c r="C40" s="120"/>
      <c r="D40" s="113">
        <v>8.3000000000000007</v>
      </c>
      <c r="E40" s="114"/>
      <c r="F40" s="115"/>
      <c r="G40" s="116">
        <f>$D40*F40</f>
        <v>0</v>
      </c>
      <c r="H40" s="117">
        <v>30</v>
      </c>
      <c r="I40" s="118">
        <f>F40/H40</f>
        <v>0</v>
      </c>
      <c r="J40" s="117">
        <v>0.62</v>
      </c>
      <c r="K40" s="118">
        <f t="shared" si="8"/>
        <v>0</v>
      </c>
      <c r="L40" s="2" t="s">
        <v>105</v>
      </c>
    </row>
    <row r="41" spans="1:14" x14ac:dyDescent="0.25">
      <c r="A41" s="119" t="s">
        <v>57</v>
      </c>
      <c r="B41" s="152" t="s">
        <v>146</v>
      </c>
      <c r="C41" s="120"/>
      <c r="D41" s="113">
        <f>6.7+3.91</f>
        <v>10.61</v>
      </c>
      <c r="E41" s="121"/>
      <c r="F41" s="115"/>
      <c r="G41" s="116">
        <f>$D41*F41</f>
        <v>0</v>
      </c>
      <c r="H41" s="117">
        <v>10</v>
      </c>
      <c r="I41" s="118">
        <f>F41/H41</f>
        <v>0</v>
      </c>
      <c r="J41" s="117">
        <v>0.67</v>
      </c>
      <c r="K41" s="118">
        <f>J41*F41</f>
        <v>0</v>
      </c>
      <c r="L41" s="2" t="s">
        <v>105</v>
      </c>
    </row>
    <row r="42" spans="1:14" x14ac:dyDescent="0.25">
      <c r="A42" s="119" t="s">
        <v>74</v>
      </c>
      <c r="B42" s="152" t="s">
        <v>148</v>
      </c>
      <c r="C42" s="122"/>
      <c r="D42" s="123">
        <v>11.01</v>
      </c>
      <c r="E42" s="121"/>
      <c r="F42" s="115"/>
      <c r="G42" s="116">
        <f t="shared" ref="G42" si="10">$D42*F42</f>
        <v>0</v>
      </c>
      <c r="H42" s="117">
        <v>40</v>
      </c>
      <c r="I42" s="118">
        <f>F42/H42</f>
        <v>0</v>
      </c>
      <c r="J42" s="117">
        <v>0.32</v>
      </c>
      <c r="K42" s="118">
        <f t="shared" si="8"/>
        <v>0</v>
      </c>
      <c r="L42" s="2" t="s">
        <v>105</v>
      </c>
    </row>
    <row r="43" spans="1:14" ht="15.75" thickBot="1" x14ac:dyDescent="0.3">
      <c r="A43" s="21" t="s">
        <v>58</v>
      </c>
      <c r="B43" s="150">
        <v>175</v>
      </c>
      <c r="C43" s="22">
        <v>1.75</v>
      </c>
      <c r="D43" s="23">
        <v>134</v>
      </c>
      <c r="E43" s="18">
        <f>D43*C43</f>
        <v>234.5</v>
      </c>
      <c r="F43" s="63"/>
      <c r="G43" s="64">
        <f t="shared" si="6"/>
        <v>0</v>
      </c>
      <c r="H43" s="71">
        <f>1/C43</f>
        <v>0.5714285714285714</v>
      </c>
      <c r="I43" s="72">
        <f t="shared" si="7"/>
        <v>0</v>
      </c>
      <c r="J43" s="71">
        <v>19.739999999999998</v>
      </c>
      <c r="K43" s="72">
        <f t="shared" si="8"/>
        <v>0</v>
      </c>
    </row>
    <row r="44" spans="1:14" ht="16.5" thickBot="1" x14ac:dyDescent="0.3">
      <c r="A44" s="44" t="s">
        <v>87</v>
      </c>
      <c r="B44" s="134"/>
      <c r="C44" s="45"/>
      <c r="D44" s="46"/>
      <c r="E44" s="47"/>
      <c r="F44" s="78"/>
      <c r="G44" s="79">
        <f>SUM(G34:G43)</f>
        <v>0</v>
      </c>
      <c r="H44" s="80"/>
      <c r="I44" s="92">
        <f>SUM(I34:I43)</f>
        <v>0</v>
      </c>
      <c r="J44" s="81"/>
      <c r="K44" s="84">
        <f>SUM(K34:K43)</f>
        <v>0</v>
      </c>
    </row>
    <row r="45" spans="1:14" ht="15.75" thickBot="1" x14ac:dyDescent="0.3">
      <c r="A45" s="24"/>
      <c r="B45" s="24"/>
      <c r="C45" s="6"/>
      <c r="D45" s="25"/>
      <c r="E45" s="25"/>
      <c r="F45" s="24"/>
      <c r="G45" s="26"/>
    </row>
    <row r="46" spans="1:14" ht="30.75" thickBot="1" x14ac:dyDescent="0.3">
      <c r="A46" s="27" t="s">
        <v>59</v>
      </c>
      <c r="B46" s="135"/>
      <c r="D46" s="25"/>
      <c r="E46" s="25"/>
      <c r="F46" s="94" t="s">
        <v>93</v>
      </c>
      <c r="G46" s="85" t="s">
        <v>60</v>
      </c>
    </row>
    <row r="47" spans="1:14" x14ac:dyDescent="0.25">
      <c r="A47" s="97" t="s">
        <v>61</v>
      </c>
      <c r="B47" s="11"/>
      <c r="D47" s="25"/>
      <c r="E47" s="25"/>
      <c r="F47" s="61"/>
      <c r="G47" s="99">
        <v>0</v>
      </c>
    </row>
    <row r="48" spans="1:14" x14ac:dyDescent="0.25">
      <c r="A48" s="98" t="s">
        <v>62</v>
      </c>
      <c r="B48" s="24"/>
      <c r="D48" s="25"/>
      <c r="E48" s="25"/>
      <c r="F48" s="61"/>
      <c r="G48" s="99">
        <f>SUM(G49:G51)</f>
        <v>0</v>
      </c>
      <c r="M48" s="124"/>
      <c r="N48" s="124"/>
    </row>
    <row r="49" spans="1:14" x14ac:dyDescent="0.25">
      <c r="A49" s="93" t="s">
        <v>17</v>
      </c>
      <c r="B49" s="136"/>
      <c r="C49" s="157"/>
      <c r="D49" s="96" t="s">
        <v>94</v>
      </c>
      <c r="E49" s="25"/>
      <c r="F49" s="100"/>
      <c r="G49" s="101">
        <f>C49*F49</f>
        <v>0</v>
      </c>
      <c r="M49" s="125"/>
      <c r="N49" s="126"/>
    </row>
    <row r="50" spans="1:14" x14ac:dyDescent="0.25">
      <c r="A50" s="93" t="s">
        <v>18</v>
      </c>
      <c r="B50" s="136"/>
      <c r="C50" s="157"/>
      <c r="D50" s="96" t="s">
        <v>94</v>
      </c>
      <c r="E50" s="25"/>
      <c r="F50" s="100"/>
      <c r="G50" s="101">
        <f>C50*F50</f>
        <v>0</v>
      </c>
      <c r="M50" s="125"/>
      <c r="N50" s="126"/>
    </row>
    <row r="51" spans="1:14" x14ac:dyDescent="0.25">
      <c r="A51" s="93" t="s">
        <v>19</v>
      </c>
      <c r="B51" s="136"/>
      <c r="C51" s="157"/>
      <c r="D51" s="96" t="s">
        <v>94</v>
      </c>
      <c r="E51" s="25"/>
      <c r="F51" s="100"/>
      <c r="G51" s="101">
        <f>C51*F51</f>
        <v>0</v>
      </c>
    </row>
    <row r="52" spans="1:14" x14ac:dyDescent="0.25">
      <c r="A52" s="98" t="s">
        <v>128</v>
      </c>
      <c r="B52" s="24"/>
      <c r="C52" s="157"/>
      <c r="D52" s="96" t="s">
        <v>95</v>
      </c>
      <c r="E52" s="25"/>
      <c r="F52" s="61"/>
      <c r="G52" s="99">
        <f>C52*F52</f>
        <v>0</v>
      </c>
    </row>
    <row r="53" spans="1:14" ht="15.75" thickBot="1" x14ac:dyDescent="0.3">
      <c r="A53" s="97" t="s">
        <v>99</v>
      </c>
      <c r="B53" s="11"/>
      <c r="D53" s="25"/>
      <c r="E53" s="25"/>
      <c r="F53" s="61"/>
      <c r="G53" s="99">
        <v>0</v>
      </c>
    </row>
    <row r="54" spans="1:14" ht="16.5" thickBot="1" x14ac:dyDescent="0.3">
      <c r="A54" s="28" t="s">
        <v>63</v>
      </c>
      <c r="B54" s="137"/>
      <c r="D54" s="25"/>
      <c r="E54" s="25"/>
      <c r="F54" s="182">
        <f>SUM(G47,G48,G52,G53)</f>
        <v>0</v>
      </c>
      <c r="G54" s="183"/>
    </row>
    <row r="55" spans="1:14" ht="16.5" thickBot="1" x14ac:dyDescent="0.3">
      <c r="A55" s="29"/>
      <c r="B55" s="29"/>
      <c r="D55" s="25"/>
      <c r="E55" s="25"/>
      <c r="F55" s="26"/>
      <c r="G55" s="30"/>
    </row>
    <row r="56" spans="1:14" ht="16.5" thickBot="1" x14ac:dyDescent="0.3">
      <c r="A56" s="31" t="s">
        <v>64</v>
      </c>
      <c r="B56" s="138"/>
      <c r="D56" s="25"/>
      <c r="E56" s="25"/>
      <c r="F56" s="184">
        <f>G32</f>
        <v>0</v>
      </c>
      <c r="G56" s="185"/>
    </row>
    <row r="57" spans="1:14" ht="16.5" thickBot="1" x14ac:dyDescent="0.3">
      <c r="A57" s="31" t="s">
        <v>65</v>
      </c>
      <c r="B57" s="138"/>
      <c r="D57" s="25"/>
      <c r="E57" s="25"/>
      <c r="F57" s="184">
        <f>F54</f>
        <v>0</v>
      </c>
      <c r="G57" s="185"/>
    </row>
    <row r="58" spans="1:14" ht="16.5" thickBot="1" x14ac:dyDescent="0.3">
      <c r="A58" s="31" t="s">
        <v>79</v>
      </c>
      <c r="B58" s="138"/>
      <c r="D58" s="25"/>
      <c r="E58" s="25"/>
      <c r="F58" s="184">
        <f>G44</f>
        <v>0</v>
      </c>
      <c r="G58" s="185"/>
    </row>
    <row r="59" spans="1:14" ht="16.5" thickBot="1" x14ac:dyDescent="0.3">
      <c r="A59" s="31" t="s">
        <v>66</v>
      </c>
      <c r="B59" s="138"/>
      <c r="D59" s="25"/>
      <c r="E59" s="25"/>
      <c r="F59" s="186">
        <f>SUM(F56:G58)</f>
        <v>0</v>
      </c>
      <c r="G59" s="187"/>
    </row>
    <row r="60" spans="1:14" ht="15.75" thickBot="1" x14ac:dyDescent="0.3">
      <c r="A60" s="32" t="s">
        <v>67</v>
      </c>
      <c r="B60" s="139"/>
      <c r="D60" s="25"/>
      <c r="E60" s="25"/>
      <c r="F60" s="188"/>
      <c r="G60" s="183"/>
      <c r="H60" s="33" t="s">
        <v>68</v>
      </c>
    </row>
    <row r="61" spans="1:14" ht="15.75" thickBot="1" x14ac:dyDescent="0.3">
      <c r="A61" s="34" t="s">
        <v>69</v>
      </c>
      <c r="B61" s="139"/>
      <c r="D61" s="25"/>
      <c r="E61" s="25"/>
      <c r="F61" s="188"/>
      <c r="G61" s="183"/>
      <c r="H61" s="33" t="s">
        <v>68</v>
      </c>
    </row>
    <row r="62" spans="1:14" ht="15.75" thickBot="1" x14ac:dyDescent="0.3">
      <c r="A62" s="32" t="s">
        <v>70</v>
      </c>
      <c r="B62" s="139"/>
      <c r="D62" s="25"/>
      <c r="E62" s="25"/>
      <c r="F62" s="160" t="e">
        <f>F59/F61</f>
        <v>#DIV/0!</v>
      </c>
      <c r="G62" s="161"/>
      <c r="H62" s="33" t="s">
        <v>71</v>
      </c>
    </row>
    <row r="63" spans="1:14" ht="15.75" thickBot="1" x14ac:dyDescent="0.3">
      <c r="A63" s="34" t="s">
        <v>72</v>
      </c>
      <c r="B63" s="139"/>
      <c r="D63" s="25"/>
      <c r="E63" s="25"/>
      <c r="F63" s="160" t="e">
        <f>F59/F60</f>
        <v>#DIV/0!</v>
      </c>
      <c r="G63" s="161"/>
      <c r="H63" s="33" t="s">
        <v>71</v>
      </c>
    </row>
    <row r="64" spans="1:14" x14ac:dyDescent="0.25">
      <c r="D64" s="25"/>
      <c r="E64" s="25"/>
    </row>
    <row r="65" spans="1:8" ht="15.75" thickBot="1" x14ac:dyDescent="0.3">
      <c r="D65" s="25"/>
      <c r="E65" s="25"/>
    </row>
    <row r="66" spans="1:8" ht="18.75" thickBot="1" x14ac:dyDescent="0.3">
      <c r="A66" s="86" t="s">
        <v>88</v>
      </c>
      <c r="B66" s="140"/>
      <c r="D66" s="25"/>
      <c r="E66" s="25"/>
    </row>
    <row r="67" spans="1:8" ht="15.75" thickBot="1" x14ac:dyDescent="0.3">
      <c r="A67" s="87" t="s">
        <v>118</v>
      </c>
      <c r="B67" s="141"/>
      <c r="D67" s="25"/>
      <c r="E67" s="25"/>
      <c r="F67" s="162">
        <f>SUM(I6:I23,I31)</f>
        <v>0</v>
      </c>
      <c r="G67" s="163"/>
      <c r="H67" s="33" t="s">
        <v>90</v>
      </c>
    </row>
    <row r="68" spans="1:8" ht="15.75" thickBot="1" x14ac:dyDescent="0.3">
      <c r="A68" s="87" t="s">
        <v>117</v>
      </c>
      <c r="B68" s="141"/>
      <c r="D68" s="25"/>
      <c r="E68" s="25"/>
      <c r="F68" s="172">
        <f>SUM(I27:I29)</f>
        <v>0</v>
      </c>
      <c r="G68" s="173"/>
      <c r="H68" s="33" t="s">
        <v>90</v>
      </c>
    </row>
    <row r="69" spans="1:8" ht="15.75" thickBot="1" x14ac:dyDescent="0.3">
      <c r="A69" s="87" t="s">
        <v>119</v>
      </c>
      <c r="B69" s="141"/>
      <c r="D69" s="25"/>
      <c r="E69" s="25"/>
      <c r="F69" s="164">
        <f>I44</f>
        <v>0</v>
      </c>
      <c r="G69" s="165"/>
      <c r="H69" s="33" t="s">
        <v>90</v>
      </c>
    </row>
    <row r="70" spans="1:8" ht="16.5" thickBot="1" x14ac:dyDescent="0.3">
      <c r="A70" s="88" t="s">
        <v>120</v>
      </c>
      <c r="B70" s="142"/>
      <c r="D70" s="25"/>
      <c r="E70" s="25"/>
      <c r="F70" s="166">
        <f>SUM(F67:G69)</f>
        <v>0</v>
      </c>
      <c r="G70" s="167"/>
      <c r="H70" s="33" t="s">
        <v>90</v>
      </c>
    </row>
    <row r="72" spans="1:8" ht="15.75" thickBot="1" x14ac:dyDescent="0.3"/>
    <row r="73" spans="1:8" ht="18.75" thickBot="1" x14ac:dyDescent="0.3">
      <c r="A73" s="89" t="s">
        <v>89</v>
      </c>
      <c r="B73" s="143"/>
    </row>
    <row r="74" spans="1:8" ht="15.75" thickBot="1" x14ac:dyDescent="0.3">
      <c r="A74" s="90" t="s">
        <v>122</v>
      </c>
      <c r="B74" s="144"/>
      <c r="D74" s="25"/>
      <c r="E74" s="25"/>
      <c r="F74" s="168">
        <f>SUM(K6:K23,K31)</f>
        <v>0</v>
      </c>
      <c r="G74" s="169"/>
      <c r="H74" t="s">
        <v>91</v>
      </c>
    </row>
    <row r="75" spans="1:8" ht="15.75" thickBot="1" x14ac:dyDescent="0.3">
      <c r="A75" s="90" t="s">
        <v>121</v>
      </c>
      <c r="B75" s="144"/>
      <c r="D75" s="25"/>
      <c r="E75" s="25"/>
      <c r="F75" s="174">
        <f>SUM(K27:K29)</f>
        <v>0</v>
      </c>
      <c r="G75" s="175"/>
      <c r="H75" t="s">
        <v>91</v>
      </c>
    </row>
    <row r="76" spans="1:8" ht="15.75" thickBot="1" x14ac:dyDescent="0.3">
      <c r="A76" s="90" t="s">
        <v>123</v>
      </c>
      <c r="B76" s="144"/>
      <c r="D76" s="25"/>
      <c r="E76" s="25"/>
      <c r="F76" s="170">
        <f>K44</f>
        <v>0</v>
      </c>
      <c r="G76" s="171"/>
      <c r="H76" t="s">
        <v>91</v>
      </c>
    </row>
    <row r="77" spans="1:8" ht="16.5" thickBot="1" x14ac:dyDescent="0.3">
      <c r="A77" s="91" t="s">
        <v>124</v>
      </c>
      <c r="B77" s="145"/>
      <c r="D77" s="25"/>
      <c r="E77" s="25"/>
      <c r="F77" s="158">
        <f>SUM(F74:G76)</f>
        <v>0</v>
      </c>
      <c r="G77" s="159"/>
      <c r="H77" t="s">
        <v>91</v>
      </c>
    </row>
  </sheetData>
  <mergeCells count="21">
    <mergeCell ref="F62:G62"/>
    <mergeCell ref="D3:E3"/>
    <mergeCell ref="F3:G3"/>
    <mergeCell ref="H3:I3"/>
    <mergeCell ref="J3:K3"/>
    <mergeCell ref="F54:G54"/>
    <mergeCell ref="F56:G56"/>
    <mergeCell ref="F57:G57"/>
    <mergeCell ref="F58:G58"/>
    <mergeCell ref="F59:G59"/>
    <mergeCell ref="F60:G60"/>
    <mergeCell ref="F61:G61"/>
    <mergeCell ref="F75:G75"/>
    <mergeCell ref="F76:G76"/>
    <mergeCell ref="F77:G77"/>
    <mergeCell ref="F63:G63"/>
    <mergeCell ref="F67:G67"/>
    <mergeCell ref="F68:G68"/>
    <mergeCell ref="F69:G69"/>
    <mergeCell ref="F70:G70"/>
    <mergeCell ref="F74:G7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21142-B976-46F6-A8CF-3F0F87ABF954}">
  <dimension ref="A1:N77"/>
  <sheetViews>
    <sheetView tabSelected="1" topLeftCell="A32" workbookViewId="0">
      <selection activeCell="L57" sqref="L57"/>
    </sheetView>
  </sheetViews>
  <sheetFormatPr baseColWidth="10" defaultRowHeight="15" x14ac:dyDescent="0.25"/>
  <cols>
    <col min="1" max="1" width="42.7109375" customWidth="1"/>
    <col min="2" max="2" width="16.140625" customWidth="1"/>
    <col min="3" max="3" width="13.28515625" customWidth="1"/>
    <col min="4" max="4" width="18.7109375" customWidth="1"/>
    <col min="5" max="5" width="16.7109375" customWidth="1"/>
    <col min="6" max="6" width="10.7109375" customWidth="1"/>
    <col min="7" max="7" width="11.85546875" customWidth="1"/>
    <col min="8" max="8" width="14.28515625" customWidth="1"/>
    <col min="14" max="14" width="13.5703125" customWidth="1"/>
    <col min="258" max="258" width="42.7109375" customWidth="1"/>
    <col min="259" max="259" width="13.28515625" customWidth="1"/>
    <col min="260" max="260" width="18.7109375" customWidth="1"/>
    <col min="261" max="261" width="16.7109375" customWidth="1"/>
    <col min="262" max="262" width="10.7109375" customWidth="1"/>
    <col min="263" max="263" width="11.85546875" customWidth="1"/>
    <col min="264" max="264" width="18.5703125" customWidth="1"/>
    <col min="514" max="514" width="42.7109375" customWidth="1"/>
    <col min="515" max="515" width="13.28515625" customWidth="1"/>
    <col min="516" max="516" width="18.7109375" customWidth="1"/>
    <col min="517" max="517" width="16.7109375" customWidth="1"/>
    <col min="518" max="518" width="10.7109375" customWidth="1"/>
    <col min="519" max="519" width="11.85546875" customWidth="1"/>
    <col min="520" max="520" width="18.5703125" customWidth="1"/>
    <col min="770" max="770" width="42.7109375" customWidth="1"/>
    <col min="771" max="771" width="13.28515625" customWidth="1"/>
    <col min="772" max="772" width="18.7109375" customWidth="1"/>
    <col min="773" max="773" width="16.7109375" customWidth="1"/>
    <col min="774" max="774" width="10.7109375" customWidth="1"/>
    <col min="775" max="775" width="11.85546875" customWidth="1"/>
    <col min="776" max="776" width="18.5703125" customWidth="1"/>
    <col min="1026" max="1026" width="42.7109375" customWidth="1"/>
    <col min="1027" max="1027" width="13.28515625" customWidth="1"/>
    <col min="1028" max="1028" width="18.7109375" customWidth="1"/>
    <col min="1029" max="1029" width="16.7109375" customWidth="1"/>
    <col min="1030" max="1030" width="10.7109375" customWidth="1"/>
    <col min="1031" max="1031" width="11.85546875" customWidth="1"/>
    <col min="1032" max="1032" width="18.5703125" customWidth="1"/>
    <col min="1282" max="1282" width="42.7109375" customWidth="1"/>
    <col min="1283" max="1283" width="13.28515625" customWidth="1"/>
    <col min="1284" max="1284" width="18.7109375" customWidth="1"/>
    <col min="1285" max="1285" width="16.7109375" customWidth="1"/>
    <col min="1286" max="1286" width="10.7109375" customWidth="1"/>
    <col min="1287" max="1287" width="11.85546875" customWidth="1"/>
    <col min="1288" max="1288" width="18.5703125" customWidth="1"/>
    <col min="1538" max="1538" width="42.7109375" customWidth="1"/>
    <col min="1539" max="1539" width="13.28515625" customWidth="1"/>
    <col min="1540" max="1540" width="18.7109375" customWidth="1"/>
    <col min="1541" max="1541" width="16.7109375" customWidth="1"/>
    <col min="1542" max="1542" width="10.7109375" customWidth="1"/>
    <col min="1543" max="1543" width="11.85546875" customWidth="1"/>
    <col min="1544" max="1544" width="18.5703125" customWidth="1"/>
    <col min="1794" max="1794" width="42.7109375" customWidth="1"/>
    <col min="1795" max="1795" width="13.28515625" customWidth="1"/>
    <col min="1796" max="1796" width="18.7109375" customWidth="1"/>
    <col min="1797" max="1797" width="16.7109375" customWidth="1"/>
    <col min="1798" max="1798" width="10.7109375" customWidth="1"/>
    <col min="1799" max="1799" width="11.85546875" customWidth="1"/>
    <col min="1800" max="1800" width="18.5703125" customWidth="1"/>
    <col min="2050" max="2050" width="42.7109375" customWidth="1"/>
    <col min="2051" max="2051" width="13.28515625" customWidth="1"/>
    <col min="2052" max="2052" width="18.7109375" customWidth="1"/>
    <col min="2053" max="2053" width="16.7109375" customWidth="1"/>
    <col min="2054" max="2054" width="10.7109375" customWidth="1"/>
    <col min="2055" max="2055" width="11.85546875" customWidth="1"/>
    <col min="2056" max="2056" width="18.5703125" customWidth="1"/>
    <col min="2306" max="2306" width="42.7109375" customWidth="1"/>
    <col min="2307" max="2307" width="13.28515625" customWidth="1"/>
    <col min="2308" max="2308" width="18.7109375" customWidth="1"/>
    <col min="2309" max="2309" width="16.7109375" customWidth="1"/>
    <col min="2310" max="2310" width="10.7109375" customWidth="1"/>
    <col min="2311" max="2311" width="11.85546875" customWidth="1"/>
    <col min="2312" max="2312" width="18.5703125" customWidth="1"/>
    <col min="2562" max="2562" width="42.7109375" customWidth="1"/>
    <col min="2563" max="2563" width="13.28515625" customWidth="1"/>
    <col min="2564" max="2564" width="18.7109375" customWidth="1"/>
    <col min="2565" max="2565" width="16.7109375" customWidth="1"/>
    <col min="2566" max="2566" width="10.7109375" customWidth="1"/>
    <col min="2567" max="2567" width="11.85546875" customWidth="1"/>
    <col min="2568" max="2568" width="18.5703125" customWidth="1"/>
    <col min="2818" max="2818" width="42.7109375" customWidth="1"/>
    <col min="2819" max="2819" width="13.28515625" customWidth="1"/>
    <col min="2820" max="2820" width="18.7109375" customWidth="1"/>
    <col min="2821" max="2821" width="16.7109375" customWidth="1"/>
    <col min="2822" max="2822" width="10.7109375" customWidth="1"/>
    <col min="2823" max="2823" width="11.85546875" customWidth="1"/>
    <col min="2824" max="2824" width="18.5703125" customWidth="1"/>
    <col min="3074" max="3074" width="42.7109375" customWidth="1"/>
    <col min="3075" max="3075" width="13.28515625" customWidth="1"/>
    <col min="3076" max="3076" width="18.7109375" customWidth="1"/>
    <col min="3077" max="3077" width="16.7109375" customWidth="1"/>
    <col min="3078" max="3078" width="10.7109375" customWidth="1"/>
    <col min="3079" max="3079" width="11.85546875" customWidth="1"/>
    <col min="3080" max="3080" width="18.5703125" customWidth="1"/>
    <col min="3330" max="3330" width="42.7109375" customWidth="1"/>
    <col min="3331" max="3331" width="13.28515625" customWidth="1"/>
    <col min="3332" max="3332" width="18.7109375" customWidth="1"/>
    <col min="3333" max="3333" width="16.7109375" customWidth="1"/>
    <col min="3334" max="3334" width="10.7109375" customWidth="1"/>
    <col min="3335" max="3335" width="11.85546875" customWidth="1"/>
    <col min="3336" max="3336" width="18.5703125" customWidth="1"/>
    <col min="3586" max="3586" width="42.7109375" customWidth="1"/>
    <col min="3587" max="3587" width="13.28515625" customWidth="1"/>
    <col min="3588" max="3588" width="18.7109375" customWidth="1"/>
    <col min="3589" max="3589" width="16.7109375" customWidth="1"/>
    <col min="3590" max="3590" width="10.7109375" customWidth="1"/>
    <col min="3591" max="3591" width="11.85546875" customWidth="1"/>
    <col min="3592" max="3592" width="18.5703125" customWidth="1"/>
    <col min="3842" max="3842" width="42.7109375" customWidth="1"/>
    <col min="3843" max="3843" width="13.28515625" customWidth="1"/>
    <col min="3844" max="3844" width="18.7109375" customWidth="1"/>
    <col min="3845" max="3845" width="16.7109375" customWidth="1"/>
    <col min="3846" max="3846" width="10.7109375" customWidth="1"/>
    <col min="3847" max="3847" width="11.85546875" customWidth="1"/>
    <col min="3848" max="3848" width="18.5703125" customWidth="1"/>
    <col min="4098" max="4098" width="42.7109375" customWidth="1"/>
    <col min="4099" max="4099" width="13.28515625" customWidth="1"/>
    <col min="4100" max="4100" width="18.7109375" customWidth="1"/>
    <col min="4101" max="4101" width="16.7109375" customWidth="1"/>
    <col min="4102" max="4102" width="10.7109375" customWidth="1"/>
    <col min="4103" max="4103" width="11.85546875" customWidth="1"/>
    <col min="4104" max="4104" width="18.5703125" customWidth="1"/>
    <col min="4354" max="4354" width="42.7109375" customWidth="1"/>
    <col min="4355" max="4355" width="13.28515625" customWidth="1"/>
    <col min="4356" max="4356" width="18.7109375" customWidth="1"/>
    <col min="4357" max="4357" width="16.7109375" customWidth="1"/>
    <col min="4358" max="4358" width="10.7109375" customWidth="1"/>
    <col min="4359" max="4359" width="11.85546875" customWidth="1"/>
    <col min="4360" max="4360" width="18.5703125" customWidth="1"/>
    <col min="4610" max="4610" width="42.7109375" customWidth="1"/>
    <col min="4611" max="4611" width="13.28515625" customWidth="1"/>
    <col min="4612" max="4612" width="18.7109375" customWidth="1"/>
    <col min="4613" max="4613" width="16.7109375" customWidth="1"/>
    <col min="4614" max="4614" width="10.7109375" customWidth="1"/>
    <col min="4615" max="4615" width="11.85546875" customWidth="1"/>
    <col min="4616" max="4616" width="18.5703125" customWidth="1"/>
    <col min="4866" max="4866" width="42.7109375" customWidth="1"/>
    <col min="4867" max="4867" width="13.28515625" customWidth="1"/>
    <col min="4868" max="4868" width="18.7109375" customWidth="1"/>
    <col min="4869" max="4869" width="16.7109375" customWidth="1"/>
    <col min="4870" max="4870" width="10.7109375" customWidth="1"/>
    <col min="4871" max="4871" width="11.85546875" customWidth="1"/>
    <col min="4872" max="4872" width="18.5703125" customWidth="1"/>
    <col min="5122" max="5122" width="42.7109375" customWidth="1"/>
    <col min="5123" max="5123" width="13.28515625" customWidth="1"/>
    <col min="5124" max="5124" width="18.7109375" customWidth="1"/>
    <col min="5125" max="5125" width="16.7109375" customWidth="1"/>
    <col min="5126" max="5126" width="10.7109375" customWidth="1"/>
    <col min="5127" max="5127" width="11.85546875" customWidth="1"/>
    <col min="5128" max="5128" width="18.5703125" customWidth="1"/>
    <col min="5378" max="5378" width="42.7109375" customWidth="1"/>
    <col min="5379" max="5379" width="13.28515625" customWidth="1"/>
    <col min="5380" max="5380" width="18.7109375" customWidth="1"/>
    <col min="5381" max="5381" width="16.7109375" customWidth="1"/>
    <col min="5382" max="5382" width="10.7109375" customWidth="1"/>
    <col min="5383" max="5383" width="11.85546875" customWidth="1"/>
    <col min="5384" max="5384" width="18.5703125" customWidth="1"/>
    <col min="5634" max="5634" width="42.7109375" customWidth="1"/>
    <col min="5635" max="5635" width="13.28515625" customWidth="1"/>
    <col min="5636" max="5636" width="18.7109375" customWidth="1"/>
    <col min="5637" max="5637" width="16.7109375" customWidth="1"/>
    <col min="5638" max="5638" width="10.7109375" customWidth="1"/>
    <col min="5639" max="5639" width="11.85546875" customWidth="1"/>
    <col min="5640" max="5640" width="18.5703125" customWidth="1"/>
    <col min="5890" max="5890" width="42.7109375" customWidth="1"/>
    <col min="5891" max="5891" width="13.28515625" customWidth="1"/>
    <col min="5892" max="5892" width="18.7109375" customWidth="1"/>
    <col min="5893" max="5893" width="16.7109375" customWidth="1"/>
    <col min="5894" max="5894" width="10.7109375" customWidth="1"/>
    <col min="5895" max="5895" width="11.85546875" customWidth="1"/>
    <col min="5896" max="5896" width="18.5703125" customWidth="1"/>
    <col min="6146" max="6146" width="42.7109375" customWidth="1"/>
    <col min="6147" max="6147" width="13.28515625" customWidth="1"/>
    <col min="6148" max="6148" width="18.7109375" customWidth="1"/>
    <col min="6149" max="6149" width="16.7109375" customWidth="1"/>
    <col min="6150" max="6150" width="10.7109375" customWidth="1"/>
    <col min="6151" max="6151" width="11.85546875" customWidth="1"/>
    <col min="6152" max="6152" width="18.5703125" customWidth="1"/>
    <col min="6402" max="6402" width="42.7109375" customWidth="1"/>
    <col min="6403" max="6403" width="13.28515625" customWidth="1"/>
    <col min="6404" max="6404" width="18.7109375" customWidth="1"/>
    <col min="6405" max="6405" width="16.7109375" customWidth="1"/>
    <col min="6406" max="6406" width="10.7109375" customWidth="1"/>
    <col min="6407" max="6407" width="11.85546875" customWidth="1"/>
    <col min="6408" max="6408" width="18.5703125" customWidth="1"/>
    <col min="6658" max="6658" width="42.7109375" customWidth="1"/>
    <col min="6659" max="6659" width="13.28515625" customWidth="1"/>
    <col min="6660" max="6660" width="18.7109375" customWidth="1"/>
    <col min="6661" max="6661" width="16.7109375" customWidth="1"/>
    <col min="6662" max="6662" width="10.7109375" customWidth="1"/>
    <col min="6663" max="6663" width="11.85546875" customWidth="1"/>
    <col min="6664" max="6664" width="18.5703125" customWidth="1"/>
    <col min="6914" max="6914" width="42.7109375" customWidth="1"/>
    <col min="6915" max="6915" width="13.28515625" customWidth="1"/>
    <col min="6916" max="6916" width="18.7109375" customWidth="1"/>
    <col min="6917" max="6917" width="16.7109375" customWidth="1"/>
    <col min="6918" max="6918" width="10.7109375" customWidth="1"/>
    <col min="6919" max="6919" width="11.85546875" customWidth="1"/>
    <col min="6920" max="6920" width="18.5703125" customWidth="1"/>
    <col min="7170" max="7170" width="42.7109375" customWidth="1"/>
    <col min="7171" max="7171" width="13.28515625" customWidth="1"/>
    <col min="7172" max="7172" width="18.7109375" customWidth="1"/>
    <col min="7173" max="7173" width="16.7109375" customWidth="1"/>
    <col min="7174" max="7174" width="10.7109375" customWidth="1"/>
    <col min="7175" max="7175" width="11.85546875" customWidth="1"/>
    <col min="7176" max="7176" width="18.5703125" customWidth="1"/>
    <col min="7426" max="7426" width="42.7109375" customWidth="1"/>
    <col min="7427" max="7427" width="13.28515625" customWidth="1"/>
    <col min="7428" max="7428" width="18.7109375" customWidth="1"/>
    <col min="7429" max="7429" width="16.7109375" customWidth="1"/>
    <col min="7430" max="7430" width="10.7109375" customWidth="1"/>
    <col min="7431" max="7431" width="11.85546875" customWidth="1"/>
    <col min="7432" max="7432" width="18.5703125" customWidth="1"/>
    <col min="7682" max="7682" width="42.7109375" customWidth="1"/>
    <col min="7683" max="7683" width="13.28515625" customWidth="1"/>
    <col min="7684" max="7684" width="18.7109375" customWidth="1"/>
    <col min="7685" max="7685" width="16.7109375" customWidth="1"/>
    <col min="7686" max="7686" width="10.7109375" customWidth="1"/>
    <col min="7687" max="7687" width="11.85546875" customWidth="1"/>
    <col min="7688" max="7688" width="18.5703125" customWidth="1"/>
    <col min="7938" max="7938" width="42.7109375" customWidth="1"/>
    <col min="7939" max="7939" width="13.28515625" customWidth="1"/>
    <col min="7940" max="7940" width="18.7109375" customWidth="1"/>
    <col min="7941" max="7941" width="16.7109375" customWidth="1"/>
    <col min="7942" max="7942" width="10.7109375" customWidth="1"/>
    <col min="7943" max="7943" width="11.85546875" customWidth="1"/>
    <col min="7944" max="7944" width="18.5703125" customWidth="1"/>
    <col min="8194" max="8194" width="42.7109375" customWidth="1"/>
    <col min="8195" max="8195" width="13.28515625" customWidth="1"/>
    <col min="8196" max="8196" width="18.7109375" customWidth="1"/>
    <col min="8197" max="8197" width="16.7109375" customWidth="1"/>
    <col min="8198" max="8198" width="10.7109375" customWidth="1"/>
    <col min="8199" max="8199" width="11.85546875" customWidth="1"/>
    <col min="8200" max="8200" width="18.5703125" customWidth="1"/>
    <col min="8450" max="8450" width="42.7109375" customWidth="1"/>
    <col min="8451" max="8451" width="13.28515625" customWidth="1"/>
    <col min="8452" max="8452" width="18.7109375" customWidth="1"/>
    <col min="8453" max="8453" width="16.7109375" customWidth="1"/>
    <col min="8454" max="8454" width="10.7109375" customWidth="1"/>
    <col min="8455" max="8455" width="11.85546875" customWidth="1"/>
    <col min="8456" max="8456" width="18.5703125" customWidth="1"/>
    <col min="8706" max="8706" width="42.7109375" customWidth="1"/>
    <col min="8707" max="8707" width="13.28515625" customWidth="1"/>
    <col min="8708" max="8708" width="18.7109375" customWidth="1"/>
    <col min="8709" max="8709" width="16.7109375" customWidth="1"/>
    <col min="8710" max="8710" width="10.7109375" customWidth="1"/>
    <col min="8711" max="8711" width="11.85546875" customWidth="1"/>
    <col min="8712" max="8712" width="18.5703125" customWidth="1"/>
    <col min="8962" max="8962" width="42.7109375" customWidth="1"/>
    <col min="8963" max="8963" width="13.28515625" customWidth="1"/>
    <col min="8964" max="8964" width="18.7109375" customWidth="1"/>
    <col min="8965" max="8965" width="16.7109375" customWidth="1"/>
    <col min="8966" max="8966" width="10.7109375" customWidth="1"/>
    <col min="8967" max="8967" width="11.85546875" customWidth="1"/>
    <col min="8968" max="8968" width="18.5703125" customWidth="1"/>
    <col min="9218" max="9218" width="42.7109375" customWidth="1"/>
    <col min="9219" max="9219" width="13.28515625" customWidth="1"/>
    <col min="9220" max="9220" width="18.7109375" customWidth="1"/>
    <col min="9221" max="9221" width="16.7109375" customWidth="1"/>
    <col min="9222" max="9222" width="10.7109375" customWidth="1"/>
    <col min="9223" max="9223" width="11.85546875" customWidth="1"/>
    <col min="9224" max="9224" width="18.5703125" customWidth="1"/>
    <col min="9474" max="9474" width="42.7109375" customWidth="1"/>
    <col min="9475" max="9475" width="13.28515625" customWidth="1"/>
    <col min="9476" max="9476" width="18.7109375" customWidth="1"/>
    <col min="9477" max="9477" width="16.7109375" customWidth="1"/>
    <col min="9478" max="9478" width="10.7109375" customWidth="1"/>
    <col min="9479" max="9479" width="11.85546875" customWidth="1"/>
    <col min="9480" max="9480" width="18.5703125" customWidth="1"/>
    <col min="9730" max="9730" width="42.7109375" customWidth="1"/>
    <col min="9731" max="9731" width="13.28515625" customWidth="1"/>
    <col min="9732" max="9732" width="18.7109375" customWidth="1"/>
    <col min="9733" max="9733" width="16.7109375" customWidth="1"/>
    <col min="9734" max="9734" width="10.7109375" customWidth="1"/>
    <col min="9735" max="9735" width="11.85546875" customWidth="1"/>
    <col min="9736" max="9736" width="18.5703125" customWidth="1"/>
    <col min="9986" max="9986" width="42.7109375" customWidth="1"/>
    <col min="9987" max="9987" width="13.28515625" customWidth="1"/>
    <col min="9988" max="9988" width="18.7109375" customWidth="1"/>
    <col min="9989" max="9989" width="16.7109375" customWidth="1"/>
    <col min="9990" max="9990" width="10.7109375" customWidth="1"/>
    <col min="9991" max="9991" width="11.85546875" customWidth="1"/>
    <col min="9992" max="9992" width="18.5703125" customWidth="1"/>
    <col min="10242" max="10242" width="42.7109375" customWidth="1"/>
    <col min="10243" max="10243" width="13.28515625" customWidth="1"/>
    <col min="10244" max="10244" width="18.7109375" customWidth="1"/>
    <col min="10245" max="10245" width="16.7109375" customWidth="1"/>
    <col min="10246" max="10246" width="10.7109375" customWidth="1"/>
    <col min="10247" max="10247" width="11.85546875" customWidth="1"/>
    <col min="10248" max="10248" width="18.5703125" customWidth="1"/>
    <col min="10498" max="10498" width="42.7109375" customWidth="1"/>
    <col min="10499" max="10499" width="13.28515625" customWidth="1"/>
    <col min="10500" max="10500" width="18.7109375" customWidth="1"/>
    <col min="10501" max="10501" width="16.7109375" customWidth="1"/>
    <col min="10502" max="10502" width="10.7109375" customWidth="1"/>
    <col min="10503" max="10503" width="11.85546875" customWidth="1"/>
    <col min="10504" max="10504" width="18.5703125" customWidth="1"/>
    <col min="10754" max="10754" width="42.7109375" customWidth="1"/>
    <col min="10755" max="10755" width="13.28515625" customWidth="1"/>
    <col min="10756" max="10756" width="18.7109375" customWidth="1"/>
    <col min="10757" max="10757" width="16.7109375" customWidth="1"/>
    <col min="10758" max="10758" width="10.7109375" customWidth="1"/>
    <col min="10759" max="10759" width="11.85546875" customWidth="1"/>
    <col min="10760" max="10760" width="18.5703125" customWidth="1"/>
    <col min="11010" max="11010" width="42.7109375" customWidth="1"/>
    <col min="11011" max="11011" width="13.28515625" customWidth="1"/>
    <col min="11012" max="11012" width="18.7109375" customWidth="1"/>
    <col min="11013" max="11013" width="16.7109375" customWidth="1"/>
    <col min="11014" max="11014" width="10.7109375" customWidth="1"/>
    <col min="11015" max="11015" width="11.85546875" customWidth="1"/>
    <col min="11016" max="11016" width="18.5703125" customWidth="1"/>
    <col min="11266" max="11266" width="42.7109375" customWidth="1"/>
    <col min="11267" max="11267" width="13.28515625" customWidth="1"/>
    <col min="11268" max="11268" width="18.7109375" customWidth="1"/>
    <col min="11269" max="11269" width="16.7109375" customWidth="1"/>
    <col min="11270" max="11270" width="10.7109375" customWidth="1"/>
    <col min="11271" max="11271" width="11.85546875" customWidth="1"/>
    <col min="11272" max="11272" width="18.5703125" customWidth="1"/>
    <col min="11522" max="11522" width="42.7109375" customWidth="1"/>
    <col min="11523" max="11523" width="13.28515625" customWidth="1"/>
    <col min="11524" max="11524" width="18.7109375" customWidth="1"/>
    <col min="11525" max="11525" width="16.7109375" customWidth="1"/>
    <col min="11526" max="11526" width="10.7109375" customWidth="1"/>
    <col min="11527" max="11527" width="11.85546875" customWidth="1"/>
    <col min="11528" max="11528" width="18.5703125" customWidth="1"/>
    <col min="11778" max="11778" width="42.7109375" customWidth="1"/>
    <col min="11779" max="11779" width="13.28515625" customWidth="1"/>
    <col min="11780" max="11780" width="18.7109375" customWidth="1"/>
    <col min="11781" max="11781" width="16.7109375" customWidth="1"/>
    <col min="11782" max="11782" width="10.7109375" customWidth="1"/>
    <col min="11783" max="11783" width="11.85546875" customWidth="1"/>
    <col min="11784" max="11784" width="18.5703125" customWidth="1"/>
    <col min="12034" max="12034" width="42.7109375" customWidth="1"/>
    <col min="12035" max="12035" width="13.28515625" customWidth="1"/>
    <col min="12036" max="12036" width="18.7109375" customWidth="1"/>
    <col min="12037" max="12037" width="16.7109375" customWidth="1"/>
    <col min="12038" max="12038" width="10.7109375" customWidth="1"/>
    <col min="12039" max="12039" width="11.85546875" customWidth="1"/>
    <col min="12040" max="12040" width="18.5703125" customWidth="1"/>
    <col min="12290" max="12290" width="42.7109375" customWidth="1"/>
    <col min="12291" max="12291" width="13.28515625" customWidth="1"/>
    <col min="12292" max="12292" width="18.7109375" customWidth="1"/>
    <col min="12293" max="12293" width="16.7109375" customWidth="1"/>
    <col min="12294" max="12294" width="10.7109375" customWidth="1"/>
    <col min="12295" max="12295" width="11.85546875" customWidth="1"/>
    <col min="12296" max="12296" width="18.5703125" customWidth="1"/>
    <col min="12546" max="12546" width="42.7109375" customWidth="1"/>
    <col min="12547" max="12547" width="13.28515625" customWidth="1"/>
    <col min="12548" max="12548" width="18.7109375" customWidth="1"/>
    <col min="12549" max="12549" width="16.7109375" customWidth="1"/>
    <col min="12550" max="12550" width="10.7109375" customWidth="1"/>
    <col min="12551" max="12551" width="11.85546875" customWidth="1"/>
    <col min="12552" max="12552" width="18.5703125" customWidth="1"/>
    <col min="12802" max="12802" width="42.7109375" customWidth="1"/>
    <col min="12803" max="12803" width="13.28515625" customWidth="1"/>
    <col min="12804" max="12804" width="18.7109375" customWidth="1"/>
    <col min="12805" max="12805" width="16.7109375" customWidth="1"/>
    <col min="12806" max="12806" width="10.7109375" customWidth="1"/>
    <col min="12807" max="12807" width="11.85546875" customWidth="1"/>
    <col min="12808" max="12808" width="18.5703125" customWidth="1"/>
    <col min="13058" max="13058" width="42.7109375" customWidth="1"/>
    <col min="13059" max="13059" width="13.28515625" customWidth="1"/>
    <col min="13060" max="13060" width="18.7109375" customWidth="1"/>
    <col min="13061" max="13061" width="16.7109375" customWidth="1"/>
    <col min="13062" max="13062" width="10.7109375" customWidth="1"/>
    <col min="13063" max="13063" width="11.85546875" customWidth="1"/>
    <col min="13064" max="13064" width="18.5703125" customWidth="1"/>
    <col min="13314" max="13314" width="42.7109375" customWidth="1"/>
    <col min="13315" max="13315" width="13.28515625" customWidth="1"/>
    <col min="13316" max="13316" width="18.7109375" customWidth="1"/>
    <col min="13317" max="13317" width="16.7109375" customWidth="1"/>
    <col min="13318" max="13318" width="10.7109375" customWidth="1"/>
    <col min="13319" max="13319" width="11.85546875" customWidth="1"/>
    <col min="13320" max="13320" width="18.5703125" customWidth="1"/>
    <col min="13570" max="13570" width="42.7109375" customWidth="1"/>
    <col min="13571" max="13571" width="13.28515625" customWidth="1"/>
    <col min="13572" max="13572" width="18.7109375" customWidth="1"/>
    <col min="13573" max="13573" width="16.7109375" customWidth="1"/>
    <col min="13574" max="13574" width="10.7109375" customWidth="1"/>
    <col min="13575" max="13575" width="11.85546875" customWidth="1"/>
    <col min="13576" max="13576" width="18.5703125" customWidth="1"/>
    <col min="13826" max="13826" width="42.7109375" customWidth="1"/>
    <col min="13827" max="13827" width="13.28515625" customWidth="1"/>
    <col min="13828" max="13828" width="18.7109375" customWidth="1"/>
    <col min="13829" max="13829" width="16.7109375" customWidth="1"/>
    <col min="13830" max="13830" width="10.7109375" customWidth="1"/>
    <col min="13831" max="13831" width="11.85546875" customWidth="1"/>
    <col min="13832" max="13832" width="18.5703125" customWidth="1"/>
    <col min="14082" max="14082" width="42.7109375" customWidth="1"/>
    <col min="14083" max="14083" width="13.28515625" customWidth="1"/>
    <col min="14084" max="14084" width="18.7109375" customWidth="1"/>
    <col min="14085" max="14085" width="16.7109375" customWidth="1"/>
    <col min="14086" max="14086" width="10.7109375" customWidth="1"/>
    <col min="14087" max="14087" width="11.85546875" customWidth="1"/>
    <col min="14088" max="14088" width="18.5703125" customWidth="1"/>
    <col min="14338" max="14338" width="42.7109375" customWidth="1"/>
    <col min="14339" max="14339" width="13.28515625" customWidth="1"/>
    <col min="14340" max="14340" width="18.7109375" customWidth="1"/>
    <col min="14341" max="14341" width="16.7109375" customWidth="1"/>
    <col min="14342" max="14342" width="10.7109375" customWidth="1"/>
    <col min="14343" max="14343" width="11.85546875" customWidth="1"/>
    <col min="14344" max="14344" width="18.5703125" customWidth="1"/>
    <col min="14594" max="14594" width="42.7109375" customWidth="1"/>
    <col min="14595" max="14595" width="13.28515625" customWidth="1"/>
    <col min="14596" max="14596" width="18.7109375" customWidth="1"/>
    <col min="14597" max="14597" width="16.7109375" customWidth="1"/>
    <col min="14598" max="14598" width="10.7109375" customWidth="1"/>
    <col min="14599" max="14599" width="11.85546875" customWidth="1"/>
    <col min="14600" max="14600" width="18.5703125" customWidth="1"/>
    <col min="14850" max="14850" width="42.7109375" customWidth="1"/>
    <col min="14851" max="14851" width="13.28515625" customWidth="1"/>
    <col min="14852" max="14852" width="18.7109375" customWidth="1"/>
    <col min="14853" max="14853" width="16.7109375" customWidth="1"/>
    <col min="14854" max="14854" width="10.7109375" customWidth="1"/>
    <col min="14855" max="14855" width="11.85546875" customWidth="1"/>
    <col min="14856" max="14856" width="18.5703125" customWidth="1"/>
    <col min="15106" max="15106" width="42.7109375" customWidth="1"/>
    <col min="15107" max="15107" width="13.28515625" customWidth="1"/>
    <col min="15108" max="15108" width="18.7109375" customWidth="1"/>
    <col min="15109" max="15109" width="16.7109375" customWidth="1"/>
    <col min="15110" max="15110" width="10.7109375" customWidth="1"/>
    <col min="15111" max="15111" width="11.85546875" customWidth="1"/>
    <col min="15112" max="15112" width="18.5703125" customWidth="1"/>
    <col min="15362" max="15362" width="42.7109375" customWidth="1"/>
    <col min="15363" max="15363" width="13.28515625" customWidth="1"/>
    <col min="15364" max="15364" width="18.7109375" customWidth="1"/>
    <col min="15365" max="15365" width="16.7109375" customWidth="1"/>
    <col min="15366" max="15366" width="10.7109375" customWidth="1"/>
    <col min="15367" max="15367" width="11.85546875" customWidth="1"/>
    <col min="15368" max="15368" width="18.5703125" customWidth="1"/>
    <col min="15618" max="15618" width="42.7109375" customWidth="1"/>
    <col min="15619" max="15619" width="13.28515625" customWidth="1"/>
    <col min="15620" max="15620" width="18.7109375" customWidth="1"/>
    <col min="15621" max="15621" width="16.7109375" customWidth="1"/>
    <col min="15622" max="15622" width="10.7109375" customWidth="1"/>
    <col min="15623" max="15623" width="11.85546875" customWidth="1"/>
    <col min="15624" max="15624" width="18.5703125" customWidth="1"/>
    <col min="15874" max="15874" width="42.7109375" customWidth="1"/>
    <col min="15875" max="15875" width="13.28515625" customWidth="1"/>
    <col min="15876" max="15876" width="18.7109375" customWidth="1"/>
    <col min="15877" max="15877" width="16.7109375" customWidth="1"/>
    <col min="15878" max="15878" width="10.7109375" customWidth="1"/>
    <col min="15879" max="15879" width="11.85546875" customWidth="1"/>
    <col min="15880" max="15880" width="18.5703125" customWidth="1"/>
    <col min="16130" max="16130" width="42.7109375" customWidth="1"/>
    <col min="16131" max="16131" width="13.28515625" customWidth="1"/>
    <col min="16132" max="16132" width="18.7109375" customWidth="1"/>
    <col min="16133" max="16133" width="16.7109375" customWidth="1"/>
    <col min="16134" max="16134" width="10.7109375" customWidth="1"/>
    <col min="16135" max="16135" width="11.85546875" customWidth="1"/>
    <col min="16136" max="16136" width="18.5703125" customWidth="1"/>
  </cols>
  <sheetData>
    <row r="1" spans="1:11" ht="18" x14ac:dyDescent="0.25">
      <c r="A1" s="12" t="s">
        <v>34</v>
      </c>
      <c r="B1" s="12"/>
    </row>
    <row r="2" spans="1:11" ht="15.75" thickBot="1" x14ac:dyDescent="0.3"/>
    <row r="3" spans="1:11" ht="71.45" customHeight="1" thickBot="1" x14ac:dyDescent="0.3">
      <c r="C3" s="53" t="s">
        <v>35</v>
      </c>
      <c r="D3" s="176" t="s">
        <v>130</v>
      </c>
      <c r="E3" s="177"/>
      <c r="F3" s="178" t="s">
        <v>154</v>
      </c>
      <c r="G3" s="179"/>
      <c r="H3" s="180" t="s">
        <v>80</v>
      </c>
      <c r="I3" s="181"/>
      <c r="J3" s="181" t="s">
        <v>83</v>
      </c>
      <c r="K3" s="181"/>
    </row>
    <row r="4" spans="1:11" ht="63.75" thickBot="1" x14ac:dyDescent="0.3">
      <c r="A4" s="50" t="s">
        <v>36</v>
      </c>
      <c r="B4" s="146" t="s">
        <v>131</v>
      </c>
      <c r="C4" s="54"/>
      <c r="D4" s="55" t="s">
        <v>37</v>
      </c>
      <c r="E4" s="56" t="s">
        <v>38</v>
      </c>
      <c r="F4" s="57" t="s">
        <v>39</v>
      </c>
      <c r="G4" s="58" t="s">
        <v>40</v>
      </c>
      <c r="H4" s="55" t="s">
        <v>81</v>
      </c>
      <c r="I4" s="56" t="s">
        <v>82</v>
      </c>
      <c r="J4" s="51" t="s">
        <v>84</v>
      </c>
      <c r="K4" s="52" t="s">
        <v>85</v>
      </c>
    </row>
    <row r="5" spans="1:11" x14ac:dyDescent="0.25">
      <c r="A5" s="36" t="s">
        <v>41</v>
      </c>
      <c r="B5" s="147"/>
      <c r="C5" s="14"/>
      <c r="D5" s="48"/>
      <c r="E5" s="49"/>
      <c r="F5" s="59"/>
      <c r="G5" s="60"/>
      <c r="H5" s="67"/>
      <c r="I5" s="68"/>
      <c r="J5" s="67"/>
      <c r="K5" s="68"/>
    </row>
    <row r="6" spans="1:11" x14ac:dyDescent="0.25">
      <c r="A6" s="15" t="s">
        <v>133</v>
      </c>
      <c r="B6" s="148">
        <v>100</v>
      </c>
      <c r="C6" s="16">
        <v>2.5</v>
      </c>
      <c r="D6" s="17">
        <v>43.6</v>
      </c>
      <c r="E6" s="18">
        <f>D6*C6</f>
        <v>109</v>
      </c>
      <c r="F6" s="61"/>
      <c r="G6" s="62">
        <f t="shared" ref="G6:G27" si="0">$D6*F6</f>
        <v>0</v>
      </c>
      <c r="H6" s="69">
        <f t="shared" ref="H6:H16" si="1">1/C6</f>
        <v>0.4</v>
      </c>
      <c r="I6" s="70">
        <f>H6*F6</f>
        <v>0</v>
      </c>
      <c r="J6" s="69">
        <v>8.06</v>
      </c>
      <c r="K6" s="75">
        <f>J6*F6</f>
        <v>0</v>
      </c>
    </row>
    <row r="7" spans="1:11" x14ac:dyDescent="0.25">
      <c r="A7" s="15" t="s">
        <v>134</v>
      </c>
      <c r="B7" s="148">
        <v>150</v>
      </c>
      <c r="C7" s="16">
        <v>2</v>
      </c>
      <c r="D7" s="17">
        <v>36.6</v>
      </c>
      <c r="E7" s="18">
        <f t="shared" ref="E7:E31" si="2">D7*C7</f>
        <v>73.2</v>
      </c>
      <c r="F7" s="61"/>
      <c r="G7" s="62">
        <f t="shared" si="0"/>
        <v>0</v>
      </c>
      <c r="H7" s="69">
        <f t="shared" si="1"/>
        <v>0.5</v>
      </c>
      <c r="I7" s="70">
        <f t="shared" ref="I7:I31" si="3">H7*F7</f>
        <v>0</v>
      </c>
      <c r="J7" s="69">
        <v>10.08</v>
      </c>
      <c r="K7" s="75">
        <f t="shared" ref="K7:K31" si="4">J7*F7</f>
        <v>0</v>
      </c>
    </row>
    <row r="8" spans="1:11" x14ac:dyDescent="0.25">
      <c r="A8" s="15" t="s">
        <v>129</v>
      </c>
      <c r="B8" s="148">
        <v>80</v>
      </c>
      <c r="C8" s="16">
        <v>1.6</v>
      </c>
      <c r="D8" s="17">
        <v>41.8</v>
      </c>
      <c r="E8" s="18">
        <f t="shared" si="2"/>
        <v>66.88</v>
      </c>
      <c r="F8" s="61"/>
      <c r="G8" s="62">
        <f t="shared" si="0"/>
        <v>0</v>
      </c>
      <c r="H8" s="69">
        <f t="shared" si="1"/>
        <v>0.625</v>
      </c>
      <c r="I8" s="70">
        <f t="shared" si="3"/>
        <v>0</v>
      </c>
      <c r="J8" s="69">
        <v>12.6</v>
      </c>
      <c r="K8" s="75">
        <f t="shared" si="4"/>
        <v>0</v>
      </c>
    </row>
    <row r="9" spans="1:11" x14ac:dyDescent="0.25">
      <c r="A9" s="15" t="s">
        <v>73</v>
      </c>
      <c r="B9" s="148">
        <v>50</v>
      </c>
      <c r="C9" s="16">
        <v>1.2</v>
      </c>
      <c r="D9" s="17">
        <v>54.6</v>
      </c>
      <c r="E9" s="18">
        <f t="shared" si="2"/>
        <v>65.52</v>
      </c>
      <c r="F9" s="61"/>
      <c r="G9" s="62">
        <f t="shared" si="0"/>
        <v>0</v>
      </c>
      <c r="H9" s="69">
        <f t="shared" si="1"/>
        <v>0.83333333333333337</v>
      </c>
      <c r="I9" s="70">
        <f t="shared" si="3"/>
        <v>0</v>
      </c>
      <c r="J9" s="69">
        <v>16.8</v>
      </c>
      <c r="K9" s="75">
        <f>J9*F9</f>
        <v>0</v>
      </c>
    </row>
    <row r="10" spans="1:11" x14ac:dyDescent="0.25">
      <c r="A10" s="15" t="s">
        <v>132</v>
      </c>
      <c r="B10" s="148">
        <v>70</v>
      </c>
      <c r="C10" s="16">
        <v>0.7</v>
      </c>
      <c r="D10" s="17">
        <v>89.2</v>
      </c>
      <c r="E10" s="18">
        <f t="shared" si="2"/>
        <v>62.44</v>
      </c>
      <c r="F10" s="61"/>
      <c r="G10" s="62">
        <f t="shared" si="0"/>
        <v>0</v>
      </c>
      <c r="H10" s="69">
        <f t="shared" si="1"/>
        <v>1.4285714285714286</v>
      </c>
      <c r="I10" s="70">
        <f t="shared" si="3"/>
        <v>0</v>
      </c>
      <c r="J10" s="69">
        <v>26.4</v>
      </c>
      <c r="K10" s="75">
        <f t="shared" si="4"/>
        <v>0</v>
      </c>
    </row>
    <row r="11" spans="1:11" x14ac:dyDescent="0.25">
      <c r="A11" s="15" t="s">
        <v>42</v>
      </c>
      <c r="B11" s="148">
        <v>80</v>
      </c>
      <c r="C11" s="16">
        <v>2.4</v>
      </c>
      <c r="D11" s="17">
        <v>44.5</v>
      </c>
      <c r="E11" s="18">
        <f t="shared" si="2"/>
        <v>106.8</v>
      </c>
      <c r="F11" s="61"/>
      <c r="G11" s="62">
        <f t="shared" si="0"/>
        <v>0</v>
      </c>
      <c r="H11" s="69">
        <f t="shared" si="1"/>
        <v>0.41666666666666669</v>
      </c>
      <c r="I11" s="70">
        <f t="shared" si="3"/>
        <v>0</v>
      </c>
      <c r="J11" s="69">
        <v>7.7</v>
      </c>
      <c r="K11" s="75">
        <f t="shared" si="4"/>
        <v>0</v>
      </c>
    </row>
    <row r="12" spans="1:11" x14ac:dyDescent="0.25">
      <c r="A12" s="15" t="s">
        <v>139</v>
      </c>
      <c r="B12" s="148">
        <v>80</v>
      </c>
      <c r="C12" s="16">
        <v>1.4</v>
      </c>
      <c r="D12" s="17">
        <v>24.3</v>
      </c>
      <c r="E12" s="18">
        <f t="shared" si="2"/>
        <v>34.019999999999996</v>
      </c>
      <c r="F12" s="61"/>
      <c r="G12" s="62">
        <f t="shared" si="0"/>
        <v>0</v>
      </c>
      <c r="H12" s="69">
        <f t="shared" si="1"/>
        <v>0.7142857142857143</v>
      </c>
      <c r="I12" s="70">
        <f t="shared" si="3"/>
        <v>0</v>
      </c>
      <c r="J12" s="69">
        <v>4.2</v>
      </c>
      <c r="K12" s="75">
        <f t="shared" si="4"/>
        <v>0</v>
      </c>
    </row>
    <row r="13" spans="1:11" x14ac:dyDescent="0.25">
      <c r="A13" s="15" t="s">
        <v>138</v>
      </c>
      <c r="B13" s="148">
        <v>200</v>
      </c>
      <c r="C13" s="16">
        <v>1.8</v>
      </c>
      <c r="D13" s="17">
        <v>56</v>
      </c>
      <c r="E13" s="18">
        <f t="shared" si="2"/>
        <v>100.8</v>
      </c>
      <c r="F13" s="61"/>
      <c r="G13" s="62">
        <f t="shared" si="0"/>
        <v>0</v>
      </c>
      <c r="H13" s="69">
        <f t="shared" si="1"/>
        <v>0.55555555555555558</v>
      </c>
      <c r="I13" s="70">
        <f t="shared" si="3"/>
        <v>0</v>
      </c>
      <c r="J13" s="69">
        <v>10.27</v>
      </c>
      <c r="K13" s="75">
        <f t="shared" si="4"/>
        <v>0</v>
      </c>
    </row>
    <row r="14" spans="1:11" x14ac:dyDescent="0.25">
      <c r="A14" s="15" t="s">
        <v>43</v>
      </c>
      <c r="B14" s="148">
        <v>150</v>
      </c>
      <c r="C14" s="16">
        <v>1.8</v>
      </c>
      <c r="D14" s="17">
        <v>63.5</v>
      </c>
      <c r="E14" s="18">
        <f t="shared" si="2"/>
        <v>114.3</v>
      </c>
      <c r="F14" s="61"/>
      <c r="G14" s="62">
        <f t="shared" si="0"/>
        <v>0</v>
      </c>
      <c r="H14" s="69">
        <f t="shared" si="1"/>
        <v>0.55555555555555558</v>
      </c>
      <c r="I14" s="70">
        <f t="shared" si="3"/>
        <v>0</v>
      </c>
      <c r="J14" s="69">
        <v>13.65</v>
      </c>
      <c r="K14" s="75">
        <f t="shared" si="4"/>
        <v>0</v>
      </c>
    </row>
    <row r="15" spans="1:11" x14ac:dyDescent="0.25">
      <c r="A15" s="15" t="s">
        <v>44</v>
      </c>
      <c r="B15" s="148">
        <v>120</v>
      </c>
      <c r="C15" s="16">
        <v>1.4</v>
      </c>
      <c r="D15" s="17">
        <v>66.3</v>
      </c>
      <c r="E15" s="18">
        <f t="shared" si="2"/>
        <v>92.82</v>
      </c>
      <c r="F15" s="61"/>
      <c r="G15" s="62">
        <f t="shared" si="0"/>
        <v>0</v>
      </c>
      <c r="H15" s="69">
        <f t="shared" si="1"/>
        <v>0.7142857142857143</v>
      </c>
      <c r="I15" s="70">
        <f t="shared" si="3"/>
        <v>0</v>
      </c>
      <c r="J15" s="69">
        <v>14</v>
      </c>
      <c r="K15" s="75">
        <f t="shared" si="4"/>
        <v>0</v>
      </c>
    </row>
    <row r="16" spans="1:11" x14ac:dyDescent="0.25">
      <c r="A16" s="15" t="s">
        <v>75</v>
      </c>
      <c r="B16" s="148">
        <v>90</v>
      </c>
      <c r="C16" s="16">
        <v>1</v>
      </c>
      <c r="D16" s="17">
        <v>36.9</v>
      </c>
      <c r="E16" s="18">
        <f t="shared" si="2"/>
        <v>36.9</v>
      </c>
      <c r="F16" s="61"/>
      <c r="G16" s="62">
        <f t="shared" si="0"/>
        <v>0</v>
      </c>
      <c r="H16" s="69">
        <f t="shared" si="1"/>
        <v>1</v>
      </c>
      <c r="I16" s="70">
        <f t="shared" si="3"/>
        <v>0</v>
      </c>
      <c r="J16" s="69">
        <v>6.72</v>
      </c>
      <c r="K16" s="75">
        <f t="shared" si="4"/>
        <v>0</v>
      </c>
    </row>
    <row r="17" spans="1:11" x14ac:dyDescent="0.25">
      <c r="A17" s="15" t="s">
        <v>76</v>
      </c>
      <c r="B17" s="148">
        <v>100</v>
      </c>
      <c r="C17" s="16">
        <v>2</v>
      </c>
      <c r="D17" s="17">
        <v>32.700000000000003</v>
      </c>
      <c r="E17" s="18">
        <f t="shared" si="2"/>
        <v>65.400000000000006</v>
      </c>
      <c r="F17" s="61"/>
      <c r="G17" s="62">
        <f t="shared" si="0"/>
        <v>0</v>
      </c>
      <c r="H17" s="69">
        <f>1/C17</f>
        <v>0.5</v>
      </c>
      <c r="I17" s="70">
        <f t="shared" si="3"/>
        <v>0</v>
      </c>
      <c r="J17" s="69">
        <v>4.2</v>
      </c>
      <c r="K17" s="75">
        <f t="shared" si="4"/>
        <v>0</v>
      </c>
    </row>
    <row r="18" spans="1:11" x14ac:dyDescent="0.25">
      <c r="A18" s="15" t="s">
        <v>77</v>
      </c>
      <c r="B18" s="148">
        <v>90</v>
      </c>
      <c r="C18" s="16">
        <v>1</v>
      </c>
      <c r="D18" s="17">
        <f>D16+42</f>
        <v>78.900000000000006</v>
      </c>
      <c r="E18" s="18">
        <f t="shared" si="2"/>
        <v>78.900000000000006</v>
      </c>
      <c r="F18" s="61"/>
      <c r="G18" s="62">
        <f t="shared" si="0"/>
        <v>0</v>
      </c>
      <c r="H18" s="69">
        <f>1/C18</f>
        <v>1</v>
      </c>
      <c r="I18" s="70">
        <f t="shared" si="3"/>
        <v>0</v>
      </c>
      <c r="J18" s="69">
        <v>19.2</v>
      </c>
      <c r="K18" s="75">
        <f t="shared" si="4"/>
        <v>0</v>
      </c>
    </row>
    <row r="19" spans="1:11" x14ac:dyDescent="0.25">
      <c r="A19" s="15" t="s">
        <v>78</v>
      </c>
      <c r="B19" s="148">
        <v>100</v>
      </c>
      <c r="C19" s="16">
        <v>2</v>
      </c>
      <c r="D19" s="17">
        <f>D17+42</f>
        <v>74.7</v>
      </c>
      <c r="E19" s="18">
        <f t="shared" si="2"/>
        <v>149.4</v>
      </c>
      <c r="F19" s="61"/>
      <c r="G19" s="62">
        <f t="shared" si="0"/>
        <v>0</v>
      </c>
      <c r="H19" s="69">
        <f>1/C19</f>
        <v>0.5</v>
      </c>
      <c r="I19" s="70">
        <f t="shared" si="3"/>
        <v>0</v>
      </c>
      <c r="J19" s="69">
        <v>16.7</v>
      </c>
      <c r="K19" s="75">
        <f t="shared" si="4"/>
        <v>0</v>
      </c>
    </row>
    <row r="20" spans="1:11" x14ac:dyDescent="0.25">
      <c r="A20" s="15" t="s">
        <v>137</v>
      </c>
      <c r="B20" s="148">
        <v>150</v>
      </c>
      <c r="C20" s="16">
        <v>1.8</v>
      </c>
      <c r="D20" s="17">
        <v>47.6</v>
      </c>
      <c r="E20" s="18">
        <f t="shared" si="2"/>
        <v>85.68</v>
      </c>
      <c r="F20" s="61"/>
      <c r="G20" s="62">
        <f t="shared" si="0"/>
        <v>0</v>
      </c>
      <c r="H20" s="69">
        <f>1/C20</f>
        <v>0.55555555555555558</v>
      </c>
      <c r="I20" s="70">
        <f t="shared" si="3"/>
        <v>0</v>
      </c>
      <c r="J20" s="69">
        <v>10.27</v>
      </c>
      <c r="K20" s="75">
        <f t="shared" si="4"/>
        <v>0</v>
      </c>
    </row>
    <row r="21" spans="1:11" x14ac:dyDescent="0.25">
      <c r="A21" s="15" t="s">
        <v>136</v>
      </c>
      <c r="B21" s="148">
        <v>150</v>
      </c>
      <c r="C21" s="16">
        <v>1.8</v>
      </c>
      <c r="D21" s="17">
        <v>63.6</v>
      </c>
      <c r="E21" s="18">
        <f t="shared" si="2"/>
        <v>114.48</v>
      </c>
      <c r="F21" s="61"/>
      <c r="G21" s="62">
        <f t="shared" si="0"/>
        <v>0</v>
      </c>
      <c r="H21" s="69">
        <f t="shared" ref="H21:H27" si="5">1/C21</f>
        <v>0.55555555555555558</v>
      </c>
      <c r="I21" s="70">
        <f t="shared" si="3"/>
        <v>0</v>
      </c>
      <c r="J21" s="69">
        <v>11.27</v>
      </c>
      <c r="K21" s="75">
        <f t="shared" si="4"/>
        <v>0</v>
      </c>
    </row>
    <row r="22" spans="1:11" x14ac:dyDescent="0.25">
      <c r="A22" s="15" t="s">
        <v>45</v>
      </c>
      <c r="B22" s="148">
        <v>80</v>
      </c>
      <c r="C22" s="16">
        <v>2</v>
      </c>
      <c r="D22" s="17">
        <v>4.4000000000000004</v>
      </c>
      <c r="E22" s="18">
        <f t="shared" si="2"/>
        <v>8.8000000000000007</v>
      </c>
      <c r="F22" s="61"/>
      <c r="G22" s="62">
        <f t="shared" si="0"/>
        <v>0</v>
      </c>
      <c r="H22" s="69">
        <f t="shared" si="5"/>
        <v>0.5</v>
      </c>
      <c r="I22" s="70">
        <f t="shared" si="3"/>
        <v>0</v>
      </c>
      <c r="J22" s="69">
        <v>3.4</v>
      </c>
      <c r="K22" s="75">
        <f t="shared" si="4"/>
        <v>0</v>
      </c>
    </row>
    <row r="23" spans="1:11" x14ac:dyDescent="0.25">
      <c r="A23" s="15" t="s">
        <v>46</v>
      </c>
      <c r="B23" s="148">
        <v>80</v>
      </c>
      <c r="C23" s="16">
        <v>3</v>
      </c>
      <c r="D23" s="17">
        <v>20.3</v>
      </c>
      <c r="E23" s="18">
        <f t="shared" si="2"/>
        <v>60.900000000000006</v>
      </c>
      <c r="F23" s="61"/>
      <c r="G23" s="62">
        <f t="shared" si="0"/>
        <v>0</v>
      </c>
      <c r="H23" s="69">
        <f t="shared" si="5"/>
        <v>0.33333333333333331</v>
      </c>
      <c r="I23" s="70">
        <f t="shared" si="3"/>
        <v>0</v>
      </c>
      <c r="J23" s="69">
        <v>4.4800000000000004</v>
      </c>
      <c r="K23" s="75">
        <f t="shared" si="4"/>
        <v>0</v>
      </c>
    </row>
    <row r="24" spans="1:11" x14ac:dyDescent="0.25">
      <c r="A24" s="15" t="s">
        <v>135</v>
      </c>
      <c r="B24" s="148">
        <v>125</v>
      </c>
      <c r="C24" s="16">
        <v>5.5</v>
      </c>
      <c r="D24" s="17">
        <v>18</v>
      </c>
      <c r="E24" s="18">
        <f t="shared" si="2"/>
        <v>99</v>
      </c>
      <c r="F24" s="61"/>
      <c r="G24" s="62">
        <f t="shared" si="0"/>
        <v>0</v>
      </c>
      <c r="H24" s="69">
        <f t="shared" si="5"/>
        <v>0.18181818181818182</v>
      </c>
      <c r="I24" s="70">
        <f t="shared" si="3"/>
        <v>0</v>
      </c>
      <c r="J24" s="69">
        <v>3.05</v>
      </c>
      <c r="K24" s="75">
        <f t="shared" si="4"/>
        <v>0</v>
      </c>
    </row>
    <row r="25" spans="1:11" x14ac:dyDescent="0.25">
      <c r="A25" s="15" t="s">
        <v>140</v>
      </c>
      <c r="B25" s="148">
        <v>30</v>
      </c>
      <c r="C25" s="16">
        <v>1.2</v>
      </c>
      <c r="D25" s="17">
        <v>32.1</v>
      </c>
      <c r="E25" s="18">
        <f t="shared" si="2"/>
        <v>38.520000000000003</v>
      </c>
      <c r="F25" s="61"/>
      <c r="G25" s="62">
        <f t="shared" si="0"/>
        <v>0</v>
      </c>
      <c r="H25" s="69">
        <f t="shared" si="5"/>
        <v>0.83333333333333337</v>
      </c>
      <c r="I25" s="70">
        <f t="shared" si="3"/>
        <v>0</v>
      </c>
      <c r="J25" s="69">
        <v>5.6</v>
      </c>
      <c r="K25" s="75">
        <f t="shared" si="4"/>
        <v>0</v>
      </c>
    </row>
    <row r="26" spans="1:11" x14ac:dyDescent="0.25">
      <c r="A26" s="15" t="s">
        <v>141</v>
      </c>
      <c r="B26" s="148">
        <v>60</v>
      </c>
      <c r="C26" s="16">
        <v>1.7</v>
      </c>
      <c r="D26" s="17">
        <v>22.7</v>
      </c>
      <c r="E26" s="18">
        <f t="shared" si="2"/>
        <v>38.589999999999996</v>
      </c>
      <c r="F26" s="61"/>
      <c r="G26" s="62">
        <f t="shared" si="0"/>
        <v>0</v>
      </c>
      <c r="H26" s="69">
        <f t="shared" si="5"/>
        <v>0.58823529411764708</v>
      </c>
      <c r="I26" s="70">
        <f t="shared" si="3"/>
        <v>0</v>
      </c>
      <c r="J26" s="69">
        <v>3.95</v>
      </c>
      <c r="K26" s="75">
        <f t="shared" si="4"/>
        <v>0</v>
      </c>
    </row>
    <row r="27" spans="1:11" x14ac:dyDescent="0.25">
      <c r="A27" s="15" t="s">
        <v>47</v>
      </c>
      <c r="B27" s="148">
        <v>150</v>
      </c>
      <c r="C27" s="16">
        <v>5</v>
      </c>
      <c r="D27" s="17">
        <v>7.5</v>
      </c>
      <c r="E27" s="18">
        <f t="shared" si="2"/>
        <v>37.5</v>
      </c>
      <c r="F27" s="61"/>
      <c r="G27" s="62">
        <f t="shared" si="0"/>
        <v>0</v>
      </c>
      <c r="H27" s="69">
        <f t="shared" si="5"/>
        <v>0.2</v>
      </c>
      <c r="I27" s="70">
        <f t="shared" si="3"/>
        <v>0</v>
      </c>
      <c r="J27" s="69">
        <v>1.3</v>
      </c>
      <c r="K27" s="75">
        <f t="shared" si="4"/>
        <v>0</v>
      </c>
    </row>
    <row r="28" spans="1:11" x14ac:dyDescent="0.25">
      <c r="A28" s="15" t="s">
        <v>48</v>
      </c>
      <c r="B28" s="148" t="s">
        <v>143</v>
      </c>
      <c r="C28" s="16">
        <v>2</v>
      </c>
      <c r="D28" s="17">
        <v>76.5</v>
      </c>
      <c r="E28" s="18">
        <f t="shared" si="2"/>
        <v>153</v>
      </c>
      <c r="F28" s="61"/>
      <c r="G28" s="62">
        <f>$D28*F28</f>
        <v>0</v>
      </c>
      <c r="H28" s="69">
        <f>1/C28</f>
        <v>0.5</v>
      </c>
      <c r="I28" s="70">
        <f t="shared" si="3"/>
        <v>0</v>
      </c>
      <c r="J28" s="69">
        <v>12.6</v>
      </c>
      <c r="K28" s="75">
        <f t="shared" si="4"/>
        <v>0</v>
      </c>
    </row>
    <row r="29" spans="1:11" x14ac:dyDescent="0.25">
      <c r="A29" s="15" t="s">
        <v>49</v>
      </c>
      <c r="B29" s="148" t="s">
        <v>143</v>
      </c>
      <c r="C29" s="16">
        <v>3</v>
      </c>
      <c r="D29" s="17">
        <v>53.5</v>
      </c>
      <c r="E29" s="18">
        <f t="shared" si="2"/>
        <v>160.5</v>
      </c>
      <c r="F29" s="61"/>
      <c r="G29" s="62">
        <f>$D29*F29</f>
        <v>0</v>
      </c>
      <c r="H29" s="69">
        <f>1/C29</f>
        <v>0.33333333333333331</v>
      </c>
      <c r="I29" s="70">
        <f t="shared" si="3"/>
        <v>0</v>
      </c>
      <c r="J29" s="69">
        <v>6.4</v>
      </c>
      <c r="K29" s="75">
        <f t="shared" si="4"/>
        <v>0</v>
      </c>
    </row>
    <row r="30" spans="1:11" x14ac:dyDescent="0.25">
      <c r="A30" s="19" t="s">
        <v>142</v>
      </c>
      <c r="B30" s="149">
        <v>100</v>
      </c>
      <c r="C30" s="20">
        <v>3</v>
      </c>
      <c r="D30" s="35">
        <v>13.5</v>
      </c>
      <c r="E30" s="18">
        <f t="shared" si="2"/>
        <v>40.5</v>
      </c>
      <c r="F30" s="63"/>
      <c r="G30" s="62">
        <f>$D30*F30</f>
        <v>0</v>
      </c>
      <c r="H30" s="71">
        <f>1/C30</f>
        <v>0.33333333333333331</v>
      </c>
      <c r="I30" s="72">
        <f t="shared" si="3"/>
        <v>0</v>
      </c>
      <c r="J30" s="69">
        <v>1.96</v>
      </c>
      <c r="K30" s="75">
        <f t="shared" si="4"/>
        <v>0</v>
      </c>
    </row>
    <row r="31" spans="1:11" ht="15.75" thickBot="1" x14ac:dyDescent="0.3">
      <c r="A31" s="19" t="s">
        <v>50</v>
      </c>
      <c r="B31" s="149">
        <v>400</v>
      </c>
      <c r="C31" s="20">
        <v>5</v>
      </c>
      <c r="D31" s="35">
        <v>10.4</v>
      </c>
      <c r="E31" s="18">
        <f t="shared" si="2"/>
        <v>52</v>
      </c>
      <c r="F31" s="63"/>
      <c r="G31" s="64">
        <f>$D31*F31</f>
        <v>0</v>
      </c>
      <c r="H31" s="71">
        <f>1/C31</f>
        <v>0.2</v>
      </c>
      <c r="I31" s="72">
        <f t="shared" si="3"/>
        <v>0</v>
      </c>
      <c r="J31" s="69">
        <v>1.68</v>
      </c>
      <c r="K31" s="76">
        <f t="shared" si="4"/>
        <v>0</v>
      </c>
    </row>
    <row r="32" spans="1:11" ht="16.5" thickBot="1" x14ac:dyDescent="0.3">
      <c r="A32" s="40" t="s">
        <v>86</v>
      </c>
      <c r="B32" s="133"/>
      <c r="C32" s="41"/>
      <c r="D32" s="42"/>
      <c r="E32" s="43"/>
      <c r="F32" s="82"/>
      <c r="G32" s="83">
        <f>SUM(G6:G31)</f>
        <v>0</v>
      </c>
      <c r="H32" s="80"/>
      <c r="I32" s="92">
        <f>SUM(I6:I31)</f>
        <v>0</v>
      </c>
      <c r="J32" s="81"/>
      <c r="K32" s="84">
        <f>SUM(K6:K31)</f>
        <v>0</v>
      </c>
    </row>
    <row r="33" spans="1:14" x14ac:dyDescent="0.25">
      <c r="A33" s="36" t="s">
        <v>51</v>
      </c>
      <c r="B33" s="147"/>
      <c r="C33" s="37"/>
      <c r="D33" s="38"/>
      <c r="E33" s="39"/>
      <c r="F33" s="65"/>
      <c r="G33" s="66"/>
      <c r="H33" s="73"/>
      <c r="I33" s="74"/>
      <c r="J33" s="77"/>
      <c r="K33" s="74"/>
    </row>
    <row r="34" spans="1:14" x14ac:dyDescent="0.25">
      <c r="A34" s="15" t="s">
        <v>52</v>
      </c>
      <c r="B34" s="148">
        <v>150</v>
      </c>
      <c r="C34" s="16">
        <v>2</v>
      </c>
      <c r="D34" s="17">
        <v>53.6</v>
      </c>
      <c r="E34" s="18">
        <f>D34*C34</f>
        <v>107.2</v>
      </c>
      <c r="F34" s="61"/>
      <c r="G34" s="62">
        <f t="shared" ref="G34:G43" si="6">$D34*F34</f>
        <v>0</v>
      </c>
      <c r="H34" s="69">
        <f>1/C34</f>
        <v>0.5</v>
      </c>
      <c r="I34" s="70">
        <f t="shared" ref="I34:I43" si="7">H34*F34</f>
        <v>0</v>
      </c>
      <c r="J34" s="69">
        <v>9.24</v>
      </c>
      <c r="K34" s="70">
        <f t="shared" ref="K34:K43" si="8">J34*F34</f>
        <v>0</v>
      </c>
    </row>
    <row r="35" spans="1:14" x14ac:dyDescent="0.25">
      <c r="A35" s="15" t="s">
        <v>53</v>
      </c>
      <c r="B35" s="148">
        <v>150</v>
      </c>
      <c r="C35" s="16">
        <v>3.5</v>
      </c>
      <c r="D35" s="17">
        <v>17.600000000000001</v>
      </c>
      <c r="E35" s="18">
        <f t="shared" ref="E35:E38" si="9">D35*C35</f>
        <v>61.600000000000009</v>
      </c>
      <c r="F35" s="61"/>
      <c r="G35" s="62">
        <f t="shared" si="6"/>
        <v>0</v>
      </c>
      <c r="H35" s="69">
        <f>1/C35</f>
        <v>0.2857142857142857</v>
      </c>
      <c r="I35" s="70">
        <f t="shared" si="7"/>
        <v>0</v>
      </c>
      <c r="J35" s="69">
        <v>2.4</v>
      </c>
      <c r="K35" s="70">
        <f t="shared" si="8"/>
        <v>0</v>
      </c>
    </row>
    <row r="36" spans="1:14" x14ac:dyDescent="0.25">
      <c r="A36" s="15" t="s">
        <v>54</v>
      </c>
      <c r="B36" s="148">
        <v>120</v>
      </c>
      <c r="C36" s="16">
        <v>2.5</v>
      </c>
      <c r="D36" s="17">
        <v>16.100000000000001</v>
      </c>
      <c r="E36" s="18">
        <f t="shared" si="9"/>
        <v>40.25</v>
      </c>
      <c r="F36" s="61"/>
      <c r="G36" s="62">
        <f t="shared" si="6"/>
        <v>0</v>
      </c>
      <c r="H36" s="69">
        <f>1/C36</f>
        <v>0.4</v>
      </c>
      <c r="I36" s="70">
        <f t="shared" si="7"/>
        <v>0</v>
      </c>
      <c r="J36" s="69">
        <v>2.69</v>
      </c>
      <c r="K36" s="70">
        <f t="shared" si="8"/>
        <v>0</v>
      </c>
    </row>
    <row r="37" spans="1:14" x14ac:dyDescent="0.25">
      <c r="A37" s="15" t="s">
        <v>55</v>
      </c>
      <c r="B37" s="148">
        <v>350</v>
      </c>
      <c r="C37" s="16">
        <v>2.5</v>
      </c>
      <c r="D37" s="17">
        <v>111</v>
      </c>
      <c r="E37" s="18">
        <f t="shared" si="9"/>
        <v>277.5</v>
      </c>
      <c r="F37" s="61"/>
      <c r="G37" s="62">
        <f t="shared" si="6"/>
        <v>0</v>
      </c>
      <c r="H37" s="69">
        <f>1/C37</f>
        <v>0.4</v>
      </c>
      <c r="I37" s="70">
        <f t="shared" si="7"/>
        <v>0</v>
      </c>
      <c r="J37" s="69">
        <v>28.67</v>
      </c>
      <c r="K37" s="70">
        <f t="shared" si="8"/>
        <v>0</v>
      </c>
    </row>
    <row r="38" spans="1:14" x14ac:dyDescent="0.25">
      <c r="A38" s="15" t="s">
        <v>56</v>
      </c>
      <c r="B38" s="148">
        <v>350</v>
      </c>
      <c r="C38" s="16">
        <v>1.5</v>
      </c>
      <c r="D38" s="17">
        <v>185</v>
      </c>
      <c r="E38" s="18">
        <f t="shared" si="9"/>
        <v>277.5</v>
      </c>
      <c r="F38" s="61"/>
      <c r="G38" s="62">
        <f t="shared" si="6"/>
        <v>0</v>
      </c>
      <c r="H38" s="69">
        <f>1/C38</f>
        <v>0.66666666666666663</v>
      </c>
      <c r="I38" s="70">
        <f t="shared" si="7"/>
        <v>0</v>
      </c>
      <c r="J38" s="69">
        <v>28.67</v>
      </c>
      <c r="K38" s="70">
        <f t="shared" si="8"/>
        <v>0</v>
      </c>
    </row>
    <row r="39" spans="1:14" x14ac:dyDescent="0.25">
      <c r="A39" s="13" t="s">
        <v>145</v>
      </c>
      <c r="B39" s="151" t="s">
        <v>146</v>
      </c>
      <c r="C39" s="112"/>
      <c r="D39" s="113">
        <v>7.13</v>
      </c>
      <c r="E39" s="114"/>
      <c r="F39" s="115"/>
      <c r="G39" s="116">
        <f>$D39*F39</f>
        <v>0</v>
      </c>
      <c r="H39" s="117">
        <v>25</v>
      </c>
      <c r="I39" s="118">
        <f>F39/H39</f>
        <v>0</v>
      </c>
      <c r="J39" s="117">
        <v>0.6</v>
      </c>
      <c r="K39" s="118">
        <f t="shared" si="8"/>
        <v>0</v>
      </c>
      <c r="L39" s="2" t="s">
        <v>105</v>
      </c>
    </row>
    <row r="40" spans="1:14" x14ac:dyDescent="0.25">
      <c r="A40" s="119" t="s">
        <v>144</v>
      </c>
      <c r="B40" s="152" t="s">
        <v>147</v>
      </c>
      <c r="C40" s="120"/>
      <c r="D40" s="113">
        <v>8.3000000000000007</v>
      </c>
      <c r="E40" s="114"/>
      <c r="F40" s="115"/>
      <c r="G40" s="116">
        <f>$D40*F40</f>
        <v>0</v>
      </c>
      <c r="H40" s="117">
        <v>30</v>
      </c>
      <c r="I40" s="118">
        <f>F40/H40</f>
        <v>0</v>
      </c>
      <c r="J40" s="117">
        <v>0.62</v>
      </c>
      <c r="K40" s="118">
        <f t="shared" si="8"/>
        <v>0</v>
      </c>
      <c r="L40" s="2" t="s">
        <v>105</v>
      </c>
    </row>
    <row r="41" spans="1:14" x14ac:dyDescent="0.25">
      <c r="A41" s="119" t="s">
        <v>57</v>
      </c>
      <c r="B41" s="152" t="s">
        <v>146</v>
      </c>
      <c r="C41" s="120"/>
      <c r="D41" s="113">
        <f>6.7+3.91</f>
        <v>10.61</v>
      </c>
      <c r="E41" s="121"/>
      <c r="F41" s="115"/>
      <c r="G41" s="116">
        <f>$D41*F41</f>
        <v>0</v>
      </c>
      <c r="H41" s="117">
        <v>10</v>
      </c>
      <c r="I41" s="118">
        <f>F41/H41</f>
        <v>0</v>
      </c>
      <c r="J41" s="117">
        <v>0.67</v>
      </c>
      <c r="K41" s="118">
        <f>J41*F41</f>
        <v>0</v>
      </c>
      <c r="L41" s="2" t="s">
        <v>105</v>
      </c>
    </row>
    <row r="42" spans="1:14" x14ac:dyDescent="0.25">
      <c r="A42" s="119" t="s">
        <v>74</v>
      </c>
      <c r="B42" s="152" t="s">
        <v>148</v>
      </c>
      <c r="C42" s="122"/>
      <c r="D42" s="123">
        <v>11.01</v>
      </c>
      <c r="E42" s="121"/>
      <c r="F42" s="115"/>
      <c r="G42" s="116">
        <f t="shared" ref="G42" si="10">$D42*F42</f>
        <v>0</v>
      </c>
      <c r="H42" s="117">
        <v>40</v>
      </c>
      <c r="I42" s="118">
        <f>F42/H42</f>
        <v>0</v>
      </c>
      <c r="J42" s="117">
        <v>0.32</v>
      </c>
      <c r="K42" s="118">
        <f t="shared" si="8"/>
        <v>0</v>
      </c>
      <c r="L42" s="2" t="s">
        <v>105</v>
      </c>
    </row>
    <row r="43" spans="1:14" ht="15.75" thickBot="1" x14ac:dyDescent="0.3">
      <c r="A43" s="21" t="s">
        <v>58</v>
      </c>
      <c r="B43" s="150">
        <v>175</v>
      </c>
      <c r="C43" s="22">
        <v>1.75</v>
      </c>
      <c r="D43" s="23">
        <v>134</v>
      </c>
      <c r="E43" s="18">
        <f>D43*C43</f>
        <v>234.5</v>
      </c>
      <c r="F43" s="63"/>
      <c r="G43" s="64">
        <f t="shared" si="6"/>
        <v>0</v>
      </c>
      <c r="H43" s="71">
        <f>1/C43</f>
        <v>0.5714285714285714</v>
      </c>
      <c r="I43" s="72">
        <f t="shared" si="7"/>
        <v>0</v>
      </c>
      <c r="J43" s="71">
        <v>19.739999999999998</v>
      </c>
      <c r="K43" s="72">
        <f t="shared" si="8"/>
        <v>0</v>
      </c>
    </row>
    <row r="44" spans="1:14" ht="16.5" thickBot="1" x14ac:dyDescent="0.3">
      <c r="A44" s="44" t="s">
        <v>87</v>
      </c>
      <c r="B44" s="134"/>
      <c r="C44" s="45"/>
      <c r="D44" s="46"/>
      <c r="E44" s="47"/>
      <c r="F44" s="78"/>
      <c r="G44" s="79">
        <f>SUM(G34:G43)</f>
        <v>0</v>
      </c>
      <c r="H44" s="80"/>
      <c r="I44" s="92">
        <f>SUM(I34:I43)</f>
        <v>0</v>
      </c>
      <c r="J44" s="81"/>
      <c r="K44" s="84">
        <f>SUM(K34:K43)</f>
        <v>0</v>
      </c>
    </row>
    <row r="45" spans="1:14" ht="15.75" thickBot="1" x14ac:dyDescent="0.3">
      <c r="A45" s="24"/>
      <c r="B45" s="24"/>
      <c r="C45" s="6"/>
      <c r="D45" s="25"/>
      <c r="E45" s="25"/>
      <c r="F45" s="24"/>
      <c r="G45" s="26"/>
    </row>
    <row r="46" spans="1:14" ht="30.75" thickBot="1" x14ac:dyDescent="0.3">
      <c r="A46" s="27" t="s">
        <v>59</v>
      </c>
      <c r="B46" s="135"/>
      <c r="D46" s="25"/>
      <c r="E46" s="25"/>
      <c r="F46" s="94" t="s">
        <v>93</v>
      </c>
      <c r="G46" s="85" t="s">
        <v>60</v>
      </c>
    </row>
    <row r="47" spans="1:14" x14ac:dyDescent="0.25">
      <c r="A47" s="97" t="s">
        <v>61</v>
      </c>
      <c r="B47" s="11"/>
      <c r="D47" s="25"/>
      <c r="E47" s="25"/>
      <c r="F47" s="61"/>
      <c r="G47" s="99">
        <v>0</v>
      </c>
    </row>
    <row r="48" spans="1:14" x14ac:dyDescent="0.25">
      <c r="A48" s="98" t="s">
        <v>62</v>
      </c>
      <c r="B48" s="24"/>
      <c r="D48" s="25"/>
      <c r="E48" s="25"/>
      <c r="F48" s="61"/>
      <c r="G48" s="99">
        <f>SUM(G49:G51)</f>
        <v>0</v>
      </c>
      <c r="M48" s="124"/>
      <c r="N48" s="124"/>
    </row>
    <row r="49" spans="1:14" x14ac:dyDescent="0.25">
      <c r="A49" s="93" t="s">
        <v>17</v>
      </c>
      <c r="B49" s="136"/>
      <c r="C49" s="157"/>
      <c r="D49" s="96" t="s">
        <v>94</v>
      </c>
      <c r="E49" s="25"/>
      <c r="F49" s="100"/>
      <c r="G49" s="101">
        <f>C49*F49</f>
        <v>0</v>
      </c>
      <c r="M49" s="125"/>
      <c r="N49" s="126"/>
    </row>
    <row r="50" spans="1:14" x14ac:dyDescent="0.25">
      <c r="A50" s="93" t="s">
        <v>18</v>
      </c>
      <c r="B50" s="136"/>
      <c r="C50" s="157"/>
      <c r="D50" s="96" t="s">
        <v>94</v>
      </c>
      <c r="E50" s="25"/>
      <c r="F50" s="100"/>
      <c r="G50" s="101">
        <f>C50*F50</f>
        <v>0</v>
      </c>
      <c r="M50" s="125"/>
      <c r="N50" s="126"/>
    </row>
    <row r="51" spans="1:14" x14ac:dyDescent="0.25">
      <c r="A51" s="93" t="s">
        <v>19</v>
      </c>
      <c r="B51" s="136"/>
      <c r="C51" s="157"/>
      <c r="D51" s="96" t="s">
        <v>94</v>
      </c>
      <c r="E51" s="25"/>
      <c r="F51" s="100"/>
      <c r="G51" s="101">
        <f>C51*F51</f>
        <v>0</v>
      </c>
    </row>
    <row r="52" spans="1:14" x14ac:dyDescent="0.25">
      <c r="A52" s="98" t="s">
        <v>128</v>
      </c>
      <c r="B52" s="24"/>
      <c r="C52" s="157"/>
      <c r="D52" s="96" t="s">
        <v>95</v>
      </c>
      <c r="E52" s="25"/>
      <c r="F52" s="61"/>
      <c r="G52" s="99">
        <f>C52*F52</f>
        <v>0</v>
      </c>
    </row>
    <row r="53" spans="1:14" ht="15.75" thickBot="1" x14ac:dyDescent="0.3">
      <c r="A53" s="97" t="s">
        <v>99</v>
      </c>
      <c r="B53" s="11"/>
      <c r="D53" s="25"/>
      <c r="E53" s="25"/>
      <c r="F53" s="61"/>
      <c r="G53" s="99">
        <v>0</v>
      </c>
    </row>
    <row r="54" spans="1:14" ht="16.5" thickBot="1" x14ac:dyDescent="0.3">
      <c r="A54" s="28" t="s">
        <v>63</v>
      </c>
      <c r="B54" s="137"/>
      <c r="D54" s="25"/>
      <c r="E54" s="25"/>
      <c r="F54" s="182">
        <f>SUM(G47,G48,G52,G53)</f>
        <v>0</v>
      </c>
      <c r="G54" s="183"/>
    </row>
    <row r="55" spans="1:14" ht="16.5" thickBot="1" x14ac:dyDescent="0.3">
      <c r="A55" s="29"/>
      <c r="B55" s="29"/>
      <c r="D55" s="25"/>
      <c r="E55" s="25"/>
      <c r="F55" s="26"/>
      <c r="G55" s="30"/>
    </row>
    <row r="56" spans="1:14" ht="16.5" thickBot="1" x14ac:dyDescent="0.3">
      <c r="A56" s="31" t="s">
        <v>64</v>
      </c>
      <c r="B56" s="138"/>
      <c r="D56" s="25"/>
      <c r="E56" s="25"/>
      <c r="F56" s="184">
        <f>G32</f>
        <v>0</v>
      </c>
      <c r="G56" s="185"/>
    </row>
    <row r="57" spans="1:14" ht="16.5" thickBot="1" x14ac:dyDescent="0.3">
      <c r="A57" s="31" t="s">
        <v>65</v>
      </c>
      <c r="B57" s="138"/>
      <c r="D57" s="25"/>
      <c r="E57" s="25"/>
      <c r="F57" s="184">
        <f>F54</f>
        <v>0</v>
      </c>
      <c r="G57" s="185"/>
    </row>
    <row r="58" spans="1:14" ht="16.5" thickBot="1" x14ac:dyDescent="0.3">
      <c r="A58" s="31" t="s">
        <v>79</v>
      </c>
      <c r="B58" s="138"/>
      <c r="D58" s="25"/>
      <c r="E58" s="25"/>
      <c r="F58" s="184">
        <f>G44</f>
        <v>0</v>
      </c>
      <c r="G58" s="185"/>
    </row>
    <row r="59" spans="1:14" ht="16.5" thickBot="1" x14ac:dyDescent="0.3">
      <c r="A59" s="31" t="s">
        <v>66</v>
      </c>
      <c r="B59" s="138"/>
      <c r="D59" s="25"/>
      <c r="E59" s="25"/>
      <c r="F59" s="186">
        <f>SUM(F56:G58)</f>
        <v>0</v>
      </c>
      <c r="G59" s="187"/>
    </row>
    <row r="60" spans="1:14" ht="15.75" thickBot="1" x14ac:dyDescent="0.3">
      <c r="A60" s="32" t="s">
        <v>67</v>
      </c>
      <c r="B60" s="139"/>
      <c r="D60" s="25"/>
      <c r="E60" s="25"/>
      <c r="F60" s="188"/>
      <c r="G60" s="183"/>
      <c r="H60" s="33" t="s">
        <v>68</v>
      </c>
    </row>
    <row r="61" spans="1:14" ht="15.75" thickBot="1" x14ac:dyDescent="0.3">
      <c r="A61" s="34" t="s">
        <v>69</v>
      </c>
      <c r="B61" s="139"/>
      <c r="D61" s="25"/>
      <c r="E61" s="25"/>
      <c r="F61" s="188"/>
      <c r="G61" s="183"/>
      <c r="H61" s="33" t="s">
        <v>68</v>
      </c>
    </row>
    <row r="62" spans="1:14" ht="15.75" thickBot="1" x14ac:dyDescent="0.3">
      <c r="A62" s="32" t="s">
        <v>70</v>
      </c>
      <c r="B62" s="139"/>
      <c r="D62" s="25"/>
      <c r="E62" s="25"/>
      <c r="F62" s="160" t="e">
        <f>F59/F61</f>
        <v>#DIV/0!</v>
      </c>
      <c r="G62" s="161"/>
      <c r="H62" s="33" t="s">
        <v>71</v>
      </c>
    </row>
    <row r="63" spans="1:14" ht="15.75" thickBot="1" x14ac:dyDescent="0.3">
      <c r="A63" s="34" t="s">
        <v>72</v>
      </c>
      <c r="B63" s="139"/>
      <c r="D63" s="25"/>
      <c r="E63" s="25"/>
      <c r="F63" s="160" t="e">
        <f>F59/F60</f>
        <v>#DIV/0!</v>
      </c>
      <c r="G63" s="161"/>
      <c r="H63" s="33" t="s">
        <v>71</v>
      </c>
    </row>
    <row r="64" spans="1:14" x14ac:dyDescent="0.25">
      <c r="D64" s="25"/>
      <c r="E64" s="25"/>
    </row>
    <row r="65" spans="1:8" ht="15.75" thickBot="1" x14ac:dyDescent="0.3">
      <c r="D65" s="25"/>
      <c r="E65" s="25"/>
    </row>
    <row r="66" spans="1:8" ht="18.75" thickBot="1" x14ac:dyDescent="0.3">
      <c r="A66" s="86" t="s">
        <v>88</v>
      </c>
      <c r="B66" s="140"/>
      <c r="D66" s="25"/>
      <c r="E66" s="25"/>
    </row>
    <row r="67" spans="1:8" ht="15.75" thickBot="1" x14ac:dyDescent="0.3">
      <c r="A67" s="87" t="s">
        <v>118</v>
      </c>
      <c r="B67" s="141"/>
      <c r="D67" s="25"/>
      <c r="E67" s="25"/>
      <c r="F67" s="162">
        <f>SUM(I6:I23,I31)</f>
        <v>0</v>
      </c>
      <c r="G67" s="163"/>
      <c r="H67" s="33" t="s">
        <v>90</v>
      </c>
    </row>
    <row r="68" spans="1:8" ht="15.75" thickBot="1" x14ac:dyDescent="0.3">
      <c r="A68" s="87" t="s">
        <v>117</v>
      </c>
      <c r="B68" s="141"/>
      <c r="D68" s="25"/>
      <c r="E68" s="25"/>
      <c r="F68" s="172">
        <f>SUM(I27:I29)</f>
        <v>0</v>
      </c>
      <c r="G68" s="173"/>
      <c r="H68" s="33" t="s">
        <v>90</v>
      </c>
    </row>
    <row r="69" spans="1:8" ht="15.75" thickBot="1" x14ac:dyDescent="0.3">
      <c r="A69" s="87" t="s">
        <v>119</v>
      </c>
      <c r="B69" s="141"/>
      <c r="D69" s="25"/>
      <c r="E69" s="25"/>
      <c r="F69" s="164">
        <f>I44</f>
        <v>0</v>
      </c>
      <c r="G69" s="165"/>
      <c r="H69" s="33" t="s">
        <v>90</v>
      </c>
    </row>
    <row r="70" spans="1:8" ht="16.5" thickBot="1" x14ac:dyDescent="0.3">
      <c r="A70" s="88" t="s">
        <v>120</v>
      </c>
      <c r="B70" s="142"/>
      <c r="D70" s="25"/>
      <c r="E70" s="25"/>
      <c r="F70" s="166">
        <f>SUM(F67:G69)</f>
        <v>0</v>
      </c>
      <c r="G70" s="167"/>
      <c r="H70" s="33" t="s">
        <v>90</v>
      </c>
    </row>
    <row r="72" spans="1:8" ht="15.75" thickBot="1" x14ac:dyDescent="0.3"/>
    <row r="73" spans="1:8" ht="18.75" thickBot="1" x14ac:dyDescent="0.3">
      <c r="A73" s="89" t="s">
        <v>89</v>
      </c>
      <c r="B73" s="143"/>
    </row>
    <row r="74" spans="1:8" ht="15.75" thickBot="1" x14ac:dyDescent="0.3">
      <c r="A74" s="90" t="s">
        <v>122</v>
      </c>
      <c r="B74" s="144"/>
      <c r="D74" s="25"/>
      <c r="E74" s="25"/>
      <c r="F74" s="168">
        <f>SUM(K6:K23,K31)</f>
        <v>0</v>
      </c>
      <c r="G74" s="169"/>
      <c r="H74" t="s">
        <v>91</v>
      </c>
    </row>
    <row r="75" spans="1:8" ht="15.75" thickBot="1" x14ac:dyDescent="0.3">
      <c r="A75" s="90" t="s">
        <v>121</v>
      </c>
      <c r="B75" s="144"/>
      <c r="D75" s="25"/>
      <c r="E75" s="25"/>
      <c r="F75" s="174">
        <f>SUM(K27:K29)</f>
        <v>0</v>
      </c>
      <c r="G75" s="175"/>
      <c r="H75" t="s">
        <v>91</v>
      </c>
    </row>
    <row r="76" spans="1:8" ht="15.75" thickBot="1" x14ac:dyDescent="0.3">
      <c r="A76" s="90" t="s">
        <v>123</v>
      </c>
      <c r="B76" s="144"/>
      <c r="D76" s="25"/>
      <c r="E76" s="25"/>
      <c r="F76" s="170">
        <f>K44</f>
        <v>0</v>
      </c>
      <c r="G76" s="171"/>
      <c r="H76" t="s">
        <v>91</v>
      </c>
    </row>
    <row r="77" spans="1:8" ht="16.5" thickBot="1" x14ac:dyDescent="0.3">
      <c r="A77" s="91" t="s">
        <v>124</v>
      </c>
      <c r="B77" s="145"/>
      <c r="D77" s="25"/>
      <c r="E77" s="25"/>
      <c r="F77" s="158">
        <f>SUM(F74:G76)</f>
        <v>0</v>
      </c>
      <c r="G77" s="159"/>
      <c r="H77" t="s">
        <v>91</v>
      </c>
    </row>
  </sheetData>
  <mergeCells count="21">
    <mergeCell ref="F62:G62"/>
    <mergeCell ref="D3:E3"/>
    <mergeCell ref="F3:G3"/>
    <mergeCell ref="H3:I3"/>
    <mergeCell ref="J3:K3"/>
    <mergeCell ref="F54:G54"/>
    <mergeCell ref="F56:G56"/>
    <mergeCell ref="F57:G57"/>
    <mergeCell ref="F58:G58"/>
    <mergeCell ref="F59:G59"/>
    <mergeCell ref="F60:G60"/>
    <mergeCell ref="F61:G61"/>
    <mergeCell ref="F75:G75"/>
    <mergeCell ref="F76:G76"/>
    <mergeCell ref="F77:G77"/>
    <mergeCell ref="F63:G63"/>
    <mergeCell ref="F67:G67"/>
    <mergeCell ref="F68:G68"/>
    <mergeCell ref="F69:G69"/>
    <mergeCell ref="F70:G70"/>
    <mergeCell ref="F74:G7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comp ITK</vt:lpstr>
      <vt:lpstr>ITK 1</vt:lpstr>
      <vt:lpstr>ITK 2</vt:lpstr>
      <vt:lpstr>ITK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VIOLLEAU STEPHANE</dc:creator>
  <cp:lastModifiedBy>Accueil</cp:lastModifiedBy>
  <cp:lastPrinted>2022-11-15T16:45:27Z</cp:lastPrinted>
  <dcterms:created xsi:type="dcterms:W3CDTF">2016-11-15T13:25:49Z</dcterms:created>
  <dcterms:modified xsi:type="dcterms:W3CDTF">2025-11-03T14:20:18Z</dcterms:modified>
</cp:coreProperties>
</file>